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8C8AB4E5-CAF6-442C-8630-5DAEED710F88}" xr6:coauthVersionLast="45" xr6:coauthVersionMax="45" xr10:uidLastSave="{1ECA94D8-1DD9-42E3-BDE1-93C5BA3C38B5}"/>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Disability Chart" sheetId="30" r:id="rId6"/>
    <sheet name="Debt" sheetId="6" r:id="rId7"/>
    <sheet name="Staff" sheetId="7" r:id="rId8"/>
    <sheet name="Funding" sheetId="8" r:id="rId9"/>
    <sheet name="Volume" sheetId="9" r:id="rId10"/>
    <sheet name="Debt Strategies" sheetId="10" r:id="rId11"/>
    <sheet name="Debt Strategies Chart" sheetId="31" r:id="rId12"/>
    <sheet name="Chart Data" sheetId="21" state="hidden" r:id="rId13"/>
    <sheet name="Welfare Rights Activity" sheetId="11" r:id="rId14"/>
    <sheet name="Claims Chart" sheetId="32"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6" i="21" l="1"/>
  <c r="A27" i="21"/>
  <c r="A28" i="21"/>
  <c r="A29" i="21"/>
  <c r="A30" i="21"/>
  <c r="A31" i="21"/>
  <c r="A32" i="21"/>
  <c r="A33" i="21"/>
  <c r="A34" i="21"/>
  <c r="A35" i="21"/>
  <c r="A36" i="21"/>
  <c r="A37" i="21"/>
  <c r="A38" i="21"/>
  <c r="A39" i="21"/>
  <c r="A40" i="21"/>
  <c r="A25" i="21"/>
  <c r="A12" i="21"/>
  <c r="A13" i="21"/>
  <c r="A14" i="21"/>
  <c r="A15" i="21"/>
  <c r="A16" i="21"/>
  <c r="A17" i="21"/>
  <c r="A18" i="21"/>
  <c r="A19" i="21"/>
  <c r="A20" i="21"/>
  <c r="A21" i="21"/>
  <c r="A22" i="21"/>
  <c r="A11" i="21"/>
  <c r="B5"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B4" i="21" s="1"/>
  <c r="O56" i="27"/>
  <c r="C56" i="27"/>
  <c r="C44" i="27"/>
  <c r="G17" i="27"/>
  <c r="C17" i="27"/>
  <c r="D6" i="21" l="1"/>
  <c r="B6" i="2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M164" i="27"/>
  <c r="P163" i="27"/>
  <c r="I63" i="27"/>
  <c r="N63" i="27"/>
  <c r="L63" i="27"/>
  <c r="F78" i="27"/>
  <c r="E78" i="27"/>
  <c r="O91" i="27"/>
  <c r="K104" i="27"/>
  <c r="Q104" i="27"/>
  <c r="L104" i="27"/>
  <c r="J63" i="27"/>
  <c r="M63" i="27"/>
  <c r="E24" i="27"/>
  <c r="F25" i="27"/>
  <c r="K63" i="27"/>
  <c r="L91" i="27"/>
  <c r="P91" i="27"/>
  <c r="K91" i="27"/>
  <c r="K103" i="27"/>
  <c r="L103" i="27"/>
  <c r="O103" i="27"/>
  <c r="Q103" i="27"/>
  <c r="E77" i="27"/>
  <c r="C6" i="21"/>
  <c r="J91" i="27"/>
  <c r="O104" i="27"/>
  <c r="V117" i="27"/>
  <c r="Q118" i="27"/>
  <c r="T130" i="27"/>
  <c r="K50" i="27"/>
  <c r="O50" i="27"/>
  <c r="I64" i="27"/>
  <c r="M64" i="27"/>
  <c r="T117" i="27"/>
  <c r="R129" i="27"/>
  <c r="W129" i="27"/>
  <c r="Z129" i="27"/>
  <c r="C37"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D78" i="27"/>
  <c r="AE119" i="27"/>
  <c r="J163" i="27"/>
  <c r="C25" i="27"/>
  <c r="P164" i="27"/>
  <c r="Q164" i="27" s="1"/>
  <c r="J40" i="27"/>
  <c r="G40" i="27"/>
  <c r="J164" i="27"/>
  <c r="D26" i="27"/>
  <c r="C105" i="27"/>
  <c r="F65" i="27"/>
  <c r="F41" i="27"/>
  <c r="Q93" i="27"/>
  <c r="Q91" i="27"/>
  <c r="C36" i="27"/>
  <c r="G153" i="27"/>
  <c r="D79" i="27"/>
  <c r="D4" i="21" s="1"/>
  <c r="E104" i="27"/>
  <c r="G104" i="27"/>
  <c r="I92" i="27"/>
  <c r="D63" i="27"/>
  <c r="J50" i="27"/>
  <c r="D143" i="27"/>
  <c r="Q92" i="27"/>
  <c r="L118" i="27"/>
  <c r="C118" i="27"/>
  <c r="F117" i="27"/>
  <c r="I103" i="27"/>
  <c r="D64" i="27"/>
  <c r="N129" i="27"/>
  <c r="L129" i="27"/>
  <c r="C130" i="27"/>
  <c r="D131" i="27"/>
  <c r="E51" i="27"/>
  <c r="H92" i="27"/>
  <c r="F91" i="27"/>
  <c r="J104" i="27"/>
  <c r="AC117" i="27"/>
  <c r="D77" i="27"/>
  <c r="D24" i="27"/>
  <c r="F141" i="27"/>
  <c r="F145" i="27" s="1"/>
  <c r="F154" i="27"/>
  <c r="I105" i="27"/>
  <c r="E50" i="27"/>
  <c r="F103" i="27"/>
  <c r="E65" i="27"/>
  <c r="E92" i="27"/>
  <c r="C64"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E145" i="27"/>
  <c r="L130" i="27"/>
  <c r="C77"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E91" i="27"/>
  <c r="E103" i="27"/>
  <c r="E64" i="27"/>
  <c r="H50" i="27"/>
  <c r="I50" i="27"/>
  <c r="I51" i="27"/>
  <c r="D50" i="27"/>
  <c r="J105" i="27"/>
  <c r="F104" i="27"/>
  <c r="F51" i="27"/>
  <c r="C143" i="27"/>
  <c r="C78" i="27"/>
  <c r="G92" i="27"/>
  <c r="G91" i="27"/>
  <c r="G63" i="27"/>
  <c r="H104" i="27"/>
  <c r="H105" i="27"/>
  <c r="H65" i="27"/>
  <c r="C92" i="27"/>
  <c r="C26" i="27"/>
  <c r="D118"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F105" i="27"/>
  <c r="J103" i="27"/>
  <c r="F50" i="27"/>
  <c r="E143" i="27"/>
  <c r="F143" i="27"/>
  <c r="G118" i="27"/>
  <c r="C79" i="27"/>
  <c r="C4" i="21" s="1"/>
  <c r="C104" i="27"/>
  <c r="C65" i="27"/>
  <c r="G65" i="27"/>
  <c r="C103" i="27"/>
  <c r="I91" i="27"/>
  <c r="G64" i="27"/>
  <c r="C63" i="27"/>
  <c r="C24" i="27"/>
  <c r="D145" i="27" l="1"/>
  <c r="C145" i="27"/>
  <c r="D119" i="27"/>
  <c r="C40" i="27"/>
  <c r="F40" i="27"/>
  <c r="E40" i="27"/>
  <c r="D40" i="27"/>
  <c r="D41" i="27"/>
  <c r="E41" i="27"/>
  <c r="C41" i="27"/>
  <c r="F119" i="27"/>
  <c r="C119" i="27"/>
  <c r="K119" i="27"/>
  <c r="H119" i="27"/>
  <c r="C144" i="27"/>
  <c r="D144" i="27"/>
  <c r="AF166" i="27"/>
  <c r="S166" i="27"/>
  <c r="AA166" i="27"/>
  <c r="V166" i="27"/>
  <c r="R166" i="27"/>
  <c r="Z166" i="27"/>
  <c r="T166" i="27"/>
  <c r="AC166" i="27"/>
  <c r="Q167" i="27"/>
  <c r="I167" i="27"/>
  <c r="E167" i="27"/>
  <c r="L167" i="27"/>
  <c r="N167" i="27"/>
  <c r="G167" i="27"/>
  <c r="O167" i="27"/>
  <c r="H167" i="27"/>
  <c r="D167" i="27"/>
  <c r="AE166" i="27"/>
  <c r="J167" i="27"/>
  <c r="P167" i="27"/>
  <c r="I119" i="27"/>
  <c r="M167" i="27"/>
  <c r="C167" i="27"/>
  <c r="U166" i="27"/>
  <c r="F167" i="27"/>
  <c r="C93" i="27"/>
  <c r="G93" i="27"/>
  <c r="I93" i="27"/>
  <c r="E93" i="27"/>
  <c r="H93" i="27"/>
  <c r="K167" i="27"/>
  <c r="AB166" i="27"/>
  <c r="E119" i="27"/>
  <c r="Q163" i="27"/>
  <c r="M166" i="27" s="1"/>
  <c r="J119" i="27"/>
  <c r="F93" i="27"/>
  <c r="AD166" i="27"/>
  <c r="X166" i="27"/>
  <c r="W166" i="27"/>
  <c r="Y166" i="27"/>
  <c r="E144" i="27"/>
  <c r="L119" i="27"/>
  <c r="G119" i="27"/>
  <c r="Q166" i="27" l="1"/>
  <c r="I166" i="27"/>
  <c r="C166" i="27"/>
  <c r="D166" i="27"/>
  <c r="O166" i="27"/>
  <c r="E166" i="27"/>
  <c r="L166" i="27"/>
  <c r="J166" i="27"/>
  <c r="H166" i="27"/>
  <c r="K166" i="27"/>
  <c r="P166" i="27"/>
  <c r="G166" i="27"/>
  <c r="F166" i="27"/>
  <c r="N166" i="27"/>
  <c r="C47" i="13" l="1"/>
  <c r="C29" i="13"/>
  <c r="C11" i="13"/>
  <c r="G23" i="13"/>
  <c r="F23" i="13"/>
  <c r="C22" i="13"/>
  <c r="E24" i="13" l="1"/>
  <c r="G21" i="13"/>
  <c r="G25" i="13"/>
  <c r="D25" i="13"/>
  <c r="C24" i="13"/>
  <c r="H21" i="13"/>
  <c r="H25" i="13"/>
  <c r="E25" i="13"/>
  <c r="H57" i="13"/>
  <c r="F25" i="13"/>
  <c r="G60" i="13"/>
  <c r="E61" i="13"/>
  <c r="E43" i="13"/>
  <c r="E39" i="13"/>
  <c r="H43" i="13"/>
  <c r="D43" i="13"/>
  <c r="F57" i="13"/>
  <c r="E40" i="13"/>
  <c r="C40" i="13"/>
  <c r="D40" i="13"/>
  <c r="F40" i="13"/>
  <c r="G41" i="13"/>
  <c r="H42" i="13"/>
  <c r="C39" i="13"/>
  <c r="F60" i="13"/>
  <c r="G58" i="13"/>
  <c r="F61" i="13"/>
  <c r="D22" i="13"/>
  <c r="H23" i="13"/>
  <c r="G24" i="13"/>
  <c r="D24" i="13"/>
  <c r="F21" i="13"/>
  <c r="C21" i="13"/>
  <c r="E22" i="13"/>
  <c r="C23" i="13"/>
  <c r="F24" i="13"/>
  <c r="D21" i="13"/>
  <c r="G22" i="13"/>
  <c r="F22" i="13"/>
  <c r="H24" i="13"/>
  <c r="D23" i="13"/>
  <c r="E21" i="13"/>
  <c r="E23" i="13"/>
  <c r="C25" i="13"/>
  <c r="H22" i="13"/>
  <c r="C58" i="13"/>
  <c r="C60" i="13"/>
  <c r="H60" i="13"/>
  <c r="D39" i="13"/>
  <c r="G40" i="13"/>
  <c r="G39" i="13"/>
  <c r="D60" i="13" l="1"/>
  <c r="H61" i="13"/>
  <c r="D59" i="13"/>
  <c r="D57" i="13"/>
  <c r="E57" i="13"/>
  <c r="F59" i="13"/>
  <c r="C59" i="13"/>
  <c r="H59" i="13"/>
  <c r="E60" i="13"/>
  <c r="G42" i="13"/>
  <c r="E42" i="13"/>
  <c r="F43" i="13"/>
  <c r="D42" i="13"/>
  <c r="H58" i="13"/>
  <c r="F58" i="13"/>
  <c r="F42" i="13"/>
  <c r="C43" i="13"/>
  <c r="E58" i="13"/>
  <c r="G59" i="13"/>
  <c r="D41" i="13"/>
  <c r="E41" i="13"/>
  <c r="H40" i="13"/>
  <c r="G61" i="13"/>
  <c r="E59" i="13"/>
  <c r="D61" i="13"/>
  <c r="F41" i="13"/>
  <c r="C57" i="13"/>
  <c r="C41" i="13"/>
  <c r="C42" i="13"/>
  <c r="H41" i="13"/>
  <c r="G57" i="13"/>
  <c r="C61" i="13"/>
  <c r="H39" i="13"/>
  <c r="G43" i="13"/>
  <c r="F39" i="13"/>
  <c r="D58" i="13"/>
  <c r="C51" i="12"/>
  <c r="C10" i="12"/>
  <c r="C93" i="11"/>
  <c r="C52" i="11"/>
  <c r="C11" i="11"/>
  <c r="C9" i="10"/>
  <c r="C81" i="9"/>
  <c r="C58" i="9"/>
  <c r="C42" i="9"/>
  <c r="C36" i="9"/>
  <c r="I89" i="9" l="1"/>
  <c r="L90" i="9"/>
  <c r="N89" i="9"/>
  <c r="G59" i="12"/>
  <c r="M69" i="9"/>
  <c r="K90" i="9"/>
  <c r="L89" i="9"/>
  <c r="F59" i="12"/>
  <c r="M65" i="9"/>
  <c r="M73" i="9"/>
  <c r="M77" i="9"/>
  <c r="I90" i="9"/>
  <c r="M90" i="9"/>
  <c r="J90" i="9"/>
  <c r="N90" i="9"/>
  <c r="K89" i="9"/>
  <c r="E59" i="12"/>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K29" i="12"/>
  <c r="L36" i="11"/>
  <c r="I28" i="12"/>
  <c r="L37" i="11"/>
  <c r="L43" i="11"/>
  <c r="G113" i="11"/>
  <c r="G129" i="11" s="1"/>
  <c r="J20" i="12"/>
  <c r="L40" i="12"/>
  <c r="J25" i="12"/>
  <c r="L42" i="12"/>
  <c r="X28" i="10"/>
  <c r="F113" i="11"/>
  <c r="F117" i="11" s="1"/>
  <c r="M115" i="11"/>
  <c r="L48" i="11"/>
  <c r="L45" i="11"/>
  <c r="L44" i="11"/>
  <c r="L35" i="11"/>
  <c r="L39" i="11"/>
  <c r="H90" i="9"/>
  <c r="G91" i="9"/>
  <c r="U29" i="10"/>
  <c r="X27" i="10"/>
  <c r="L41" i="11"/>
  <c r="L40" i="11"/>
  <c r="L47" i="11"/>
  <c r="L33" i="11"/>
  <c r="C113" i="11"/>
  <c r="C120" i="11" s="1"/>
  <c r="E113" i="11"/>
  <c r="E122" i="11" s="1"/>
  <c r="F72" i="11"/>
  <c r="F83" i="11" s="1"/>
  <c r="I113" i="11"/>
  <c r="I115" i="11" s="1"/>
  <c r="D113" i="11"/>
  <c r="D122" i="11" s="1"/>
  <c r="G72" i="11"/>
  <c r="G77" i="11" s="1"/>
  <c r="L33" i="6"/>
  <c r="M34" i="6"/>
  <c r="V29" i="10"/>
  <c r="M124" i="11"/>
  <c r="M116" i="11"/>
  <c r="I20" i="12"/>
  <c r="K18" i="12"/>
  <c r="J24" i="12"/>
  <c r="H91" i="9"/>
  <c r="M50" i="9"/>
  <c r="O129" i="11"/>
  <c r="O117" i="11"/>
  <c r="O118" i="11"/>
  <c r="M47" i="9"/>
  <c r="I44" i="11"/>
  <c r="O125" i="11"/>
  <c r="L46" i="11"/>
  <c r="O84" i="11"/>
  <c r="O74" i="11"/>
  <c r="H113" i="11"/>
  <c r="H120" i="11" s="1"/>
  <c r="V27" i="10"/>
  <c r="Y27" i="10"/>
  <c r="X29" i="10"/>
  <c r="I46" i="11"/>
  <c r="O123" i="11"/>
  <c r="L42" i="11"/>
  <c r="O116" i="11"/>
  <c r="I43" i="11"/>
  <c r="O121" i="11"/>
  <c r="L38" i="11"/>
  <c r="I19" i="12"/>
  <c r="D59" i="12"/>
  <c r="K22" i="12"/>
  <c r="K26" i="12"/>
  <c r="F91" i="9"/>
  <c r="E26" i="7"/>
  <c r="C30" i="7" s="1"/>
  <c r="E28" i="7"/>
  <c r="C32" i="7" s="1"/>
  <c r="J29" i="12"/>
  <c r="J26" i="12"/>
  <c r="J17" i="12"/>
  <c r="J21" i="12"/>
  <c r="K27" i="12"/>
  <c r="I17" i="12"/>
  <c r="I22" i="12"/>
  <c r="J16" i="12"/>
  <c r="I29" i="12"/>
  <c r="K23" i="12"/>
  <c r="J18" i="12"/>
  <c r="J28" i="12"/>
  <c r="I23" i="12"/>
  <c r="K17" i="12"/>
  <c r="K28" i="12"/>
  <c r="J23" i="12"/>
  <c r="I18" i="12"/>
  <c r="L32" i="12"/>
  <c r="K21" i="12"/>
  <c r="I21" i="12"/>
  <c r="K15" i="12"/>
  <c r="I26" i="12"/>
  <c r="K20" i="12"/>
  <c r="J15" i="12"/>
  <c r="K25" i="12"/>
  <c r="J22" i="12"/>
  <c r="J27" i="12"/>
  <c r="K16" i="12"/>
  <c r="I25" i="12"/>
  <c r="K19" i="12"/>
  <c r="K24"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G118" i="11"/>
  <c r="G115"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E72" i="11"/>
  <c r="E74" i="11" s="1"/>
  <c r="O127" i="11"/>
  <c r="O119" i="11"/>
  <c r="K127" i="11"/>
  <c r="K119" i="11"/>
  <c r="J127" i="11"/>
  <c r="K117" i="11"/>
  <c r="O115" i="11"/>
  <c r="O76" i="11"/>
  <c r="O120" i="11"/>
  <c r="M126" i="11"/>
  <c r="M118" i="11"/>
  <c r="K130" i="11"/>
  <c r="J124" i="11"/>
  <c r="H72" i="11"/>
  <c r="K72" i="11"/>
  <c r="M72" i="11"/>
  <c r="D72" i="11"/>
  <c r="D85" i="11" s="1"/>
  <c r="C72" i="11"/>
  <c r="I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H31" i="11"/>
  <c r="F31" i="11"/>
  <c r="F33" i="11" s="1"/>
  <c r="E31" i="11"/>
  <c r="G31" i="11"/>
  <c r="G36" i="11" s="1"/>
  <c r="D31" i="11"/>
  <c r="C31" i="11"/>
  <c r="W29" i="10"/>
  <c r="Y28" i="10"/>
  <c r="Y29" i="10"/>
  <c r="U27" i="10"/>
  <c r="U28" i="10"/>
  <c r="W28" i="10"/>
  <c r="V28" i="10"/>
  <c r="W27" i="10"/>
  <c r="N19" i="10"/>
  <c r="B17" i="21" s="1"/>
  <c r="L20" i="10"/>
  <c r="K22" i="10"/>
  <c r="J19" i="10"/>
  <c r="I16" i="10"/>
  <c r="M13" i="10"/>
  <c r="M23" i="10"/>
  <c r="J14" i="10"/>
  <c r="N14" i="10"/>
  <c r="B12" i="21" s="1"/>
  <c r="M22" i="10"/>
  <c r="K16" i="10"/>
  <c r="J24" i="10"/>
  <c r="I17" i="10"/>
  <c r="N24" i="10"/>
  <c r="B22" i="21" s="1"/>
  <c r="L21" i="10"/>
  <c r="J15" i="10"/>
  <c r="N15" i="10"/>
  <c r="B13" i="21" s="1"/>
  <c r="M19" i="10"/>
  <c r="K13" i="10"/>
  <c r="M18" i="10"/>
  <c r="I21" i="10"/>
  <c r="I13" i="10"/>
  <c r="N20" i="10"/>
  <c r="B18" i="21" s="1"/>
  <c r="I24" i="10"/>
  <c r="K14" i="10"/>
  <c r="J22" i="10"/>
  <c r="K24" i="10"/>
  <c r="I18" i="10"/>
  <c r="J13" i="10"/>
  <c r="K23" i="10"/>
  <c r="K17" i="10"/>
  <c r="L19" i="10"/>
  <c r="L18" i="10"/>
  <c r="L22" i="10"/>
  <c r="M24" i="10"/>
  <c r="K18" i="10"/>
  <c r="I23" i="10"/>
  <c r="L16" i="10"/>
  <c r="I22" i="10"/>
  <c r="L15" i="10"/>
  <c r="K15" i="10"/>
  <c r="N17" i="10"/>
  <c r="B15" i="21" s="1"/>
  <c r="K19" i="10"/>
  <c r="M20" i="10"/>
  <c r="L17" i="10"/>
  <c r="L13" i="10"/>
  <c r="I19" i="10"/>
  <c r="M15" i="10"/>
  <c r="N22" i="10"/>
  <c r="B20" i="21" s="1"/>
  <c r="J21" i="10"/>
  <c r="M14" i="10"/>
  <c r="M17" i="10"/>
  <c r="J16" i="10"/>
  <c r="N16" i="10"/>
  <c r="B14" i="21" s="1"/>
  <c r="J23" i="10"/>
  <c r="I20" i="10"/>
  <c r="M16" i="10"/>
  <c r="N23" i="10"/>
  <c r="B21" i="21" s="1"/>
  <c r="L24" i="10"/>
  <c r="K21" i="10"/>
  <c r="J18" i="10"/>
  <c r="I15" i="10"/>
  <c r="N18" i="10"/>
  <c r="B16" i="21" s="1"/>
  <c r="L23" i="10"/>
  <c r="K20" i="10"/>
  <c r="J17" i="10"/>
  <c r="I14" i="10"/>
  <c r="M21" i="10"/>
  <c r="N21" i="10"/>
  <c r="B19" i="21" s="1"/>
  <c r="L14" i="10"/>
  <c r="J20" i="10"/>
  <c r="N13" i="10"/>
  <c r="B11" i="21" s="1"/>
  <c r="D26" i="10"/>
  <c r="J26" i="10" s="1"/>
  <c r="H26" i="10"/>
  <c r="N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C49" i="9"/>
  <c r="F49" i="9" s="1"/>
  <c r="K30" i="9"/>
  <c r="L29" i="9"/>
  <c r="I29" i="9"/>
  <c r="L30" i="9"/>
  <c r="M29" i="9"/>
  <c r="I30" i="9"/>
  <c r="M30" i="9"/>
  <c r="J29" i="9"/>
  <c r="N29" i="9"/>
  <c r="J30" i="9"/>
  <c r="N30" i="9"/>
  <c r="K29" i="9"/>
  <c r="N26" i="8"/>
  <c r="L30" i="8" s="1"/>
  <c r="N27" i="8"/>
  <c r="I31" i="8" s="1"/>
  <c r="E15" i="8"/>
  <c r="C19"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C11" i="21" l="1"/>
  <c r="C16" i="21"/>
  <c r="C18" i="21"/>
  <c r="C21" i="21"/>
  <c r="C14" i="21"/>
  <c r="C15" i="21"/>
  <c r="C22" i="21"/>
  <c r="C19" i="21"/>
  <c r="C20" i="21"/>
  <c r="C13" i="21"/>
  <c r="C12" i="21"/>
  <c r="C17" i="21"/>
  <c r="E16" i="21" s="1"/>
  <c r="F13" i="21"/>
  <c r="F19" i="21"/>
  <c r="E13" i="21"/>
  <c r="E19" i="21"/>
  <c r="F15" i="21"/>
  <c r="F127" i="11"/>
  <c r="F129" i="11"/>
  <c r="F130" i="11"/>
  <c r="F128" i="11"/>
  <c r="F85" i="11"/>
  <c r="F116" i="11"/>
  <c r="F124" i="11"/>
  <c r="F115" i="11"/>
  <c r="F79" i="11"/>
  <c r="F86" i="1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6"/>
  <c r="M30" i="8"/>
  <c r="D86" i="11"/>
  <c r="D87" i="11"/>
  <c r="E87" i="11"/>
  <c r="D76" i="11"/>
  <c r="E83"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B39" i="21" s="1"/>
  <c r="C48" i="11"/>
  <c r="C34" i="11"/>
  <c r="G34" i="11"/>
  <c r="G46" i="11"/>
  <c r="C35" i="11"/>
  <c r="F44" i="11"/>
  <c r="G43" i="11"/>
  <c r="E41" i="11"/>
  <c r="B33" i="21" s="1"/>
  <c r="E48" i="11"/>
  <c r="B40" i="21" s="1"/>
  <c r="E44" i="11"/>
  <c r="B36" i="21" s="1"/>
  <c r="F42" i="11"/>
  <c r="C45" i="11"/>
  <c r="E36" i="11"/>
  <c r="B28" i="21" s="1"/>
  <c r="C39" i="11"/>
  <c r="C41" i="11"/>
  <c r="C46" i="11"/>
  <c r="F43" i="11"/>
  <c r="C44" i="11"/>
  <c r="F37" i="11"/>
  <c r="F41" i="11"/>
  <c r="F47" i="11"/>
  <c r="F38" i="11"/>
  <c r="F45" i="11"/>
  <c r="H38" i="11"/>
  <c r="D33" i="11"/>
  <c r="D39" i="11"/>
  <c r="D46" i="11"/>
  <c r="G39" i="11"/>
  <c r="H43" i="11"/>
  <c r="H42" i="11"/>
  <c r="E33" i="11"/>
  <c r="B25" i="21" s="1"/>
  <c r="H35" i="11"/>
  <c r="H48" i="11"/>
  <c r="H37" i="11"/>
  <c r="E40" i="11"/>
  <c r="B32" i="21" s="1"/>
  <c r="E43" i="11"/>
  <c r="B35" i="21" s="1"/>
  <c r="E34" i="11"/>
  <c r="B26" i="21" s="1"/>
  <c r="G42" i="11"/>
  <c r="F39" i="11"/>
  <c r="D37" i="11"/>
  <c r="D34" i="11"/>
  <c r="H44" i="11"/>
  <c r="C33" i="11"/>
  <c r="D38" i="11"/>
  <c r="C36" i="11"/>
  <c r="G44" i="11"/>
  <c r="F34" i="11"/>
  <c r="H39" i="11"/>
  <c r="D43" i="11"/>
  <c r="D47" i="11"/>
  <c r="D48" i="11"/>
  <c r="G40" i="11"/>
  <c r="H45" i="11"/>
  <c r="E37" i="11"/>
  <c r="B29" i="21" s="1"/>
  <c r="G33" i="11"/>
  <c r="H34" i="11"/>
  <c r="C40" i="11"/>
  <c r="F36" i="11"/>
  <c r="F35" i="11"/>
  <c r="G38" i="11"/>
  <c r="F48" i="11"/>
  <c r="C37" i="11"/>
  <c r="E39" i="11"/>
  <c r="B31" i="21" s="1"/>
  <c r="C43" i="11"/>
  <c r="E45" i="11"/>
  <c r="B37" i="21" s="1"/>
  <c r="D41" i="11"/>
  <c r="F40" i="11"/>
  <c r="D42" i="11"/>
  <c r="E42" i="11"/>
  <c r="B34" i="21" s="1"/>
  <c r="H46" i="11"/>
  <c r="H47" i="11"/>
  <c r="H33" i="11"/>
  <c r="D35" i="11"/>
  <c r="C38" i="11"/>
  <c r="C42" i="11"/>
  <c r="E38" i="11"/>
  <c r="B30" i="21" s="1"/>
  <c r="G48" i="11"/>
  <c r="D44" i="11"/>
  <c r="D40" i="11"/>
  <c r="G41" i="11"/>
  <c r="G35" i="11"/>
  <c r="C47" i="11"/>
  <c r="G47" i="11"/>
  <c r="G45" i="11"/>
  <c r="D45" i="11"/>
  <c r="F46" i="11"/>
  <c r="H40" i="11"/>
  <c r="H41" i="11"/>
  <c r="G37" i="11"/>
  <c r="E46" i="11"/>
  <c r="B38" i="21" s="1"/>
  <c r="E35" i="11"/>
  <c r="B27" i="21" s="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G54" i="9"/>
  <c r="G47" i="9"/>
  <c r="G53" i="9"/>
  <c r="G50" i="9"/>
  <c r="G52" i="9"/>
  <c r="G51" i="9"/>
  <c r="H51" i="9"/>
  <c r="G45" i="9"/>
  <c r="F54" i="9"/>
  <c r="H52" i="9"/>
  <c r="F48" i="9"/>
  <c r="F53" i="9"/>
  <c r="H47" i="9"/>
  <c r="H50" i="9"/>
  <c r="G48" i="9"/>
  <c r="H45" i="9"/>
  <c r="F46" i="9"/>
  <c r="H48" i="9"/>
  <c r="F50" i="9"/>
  <c r="G46" i="9"/>
  <c r="C30" i="9"/>
  <c r="F31" i="9"/>
  <c r="G30" i="9"/>
  <c r="H30" i="9"/>
  <c r="C29" i="9"/>
  <c r="C31" i="9"/>
  <c r="E30" i="9"/>
  <c r="E29" i="9"/>
  <c r="G31" i="9"/>
  <c r="H29" i="9"/>
  <c r="H31" i="9"/>
  <c r="D30" i="9"/>
  <c r="E31" i="9"/>
  <c r="D29" i="9"/>
  <c r="D31" i="9"/>
  <c r="G29" i="9"/>
  <c r="F29" i="9"/>
  <c r="F30" i="9"/>
  <c r="H27" i="8"/>
  <c r="E31" i="8" s="1"/>
  <c r="H28" i="8"/>
  <c r="F32" i="8" s="1"/>
  <c r="K30" i="8"/>
  <c r="J31" i="8"/>
  <c r="J30" i="8"/>
  <c r="L31" i="8"/>
  <c r="H26" i="8"/>
  <c r="E30" i="8" s="1"/>
  <c r="E13" i="8"/>
  <c r="C17" i="8" s="1"/>
  <c r="E14" i="8"/>
  <c r="D18" i="8" s="1"/>
  <c r="D19" i="8"/>
  <c r="G18" i="8"/>
  <c r="F17" i="8"/>
  <c r="E14" i="7"/>
  <c r="D18" i="7" s="1"/>
  <c r="F30" i="7"/>
  <c r="G18" i="7"/>
  <c r="D31" i="7"/>
  <c r="D30" i="7"/>
  <c r="G31" i="7"/>
  <c r="D32"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L44" i="6"/>
  <c r="G42" i="6"/>
  <c r="F37" i="6"/>
  <c r="F36" i="6"/>
  <c r="F42" i="6"/>
  <c r="H36" i="6"/>
  <c r="H33" i="6"/>
  <c r="G37" i="6"/>
  <c r="H41" i="6"/>
  <c r="G36" i="6"/>
  <c r="H42" i="6"/>
  <c r="M17" i="6"/>
  <c r="M16" i="6"/>
  <c r="M20" i="6"/>
  <c r="M24" i="6"/>
  <c r="M21" i="6"/>
  <c r="M15" i="6"/>
  <c r="M19" i="6"/>
  <c r="M23" i="6"/>
  <c r="M13" i="6"/>
  <c r="M14" i="6"/>
  <c r="M18" i="6"/>
  <c r="M22" i="6"/>
  <c r="F21" i="21" l="1"/>
  <c r="E11" i="21"/>
  <c r="F18" i="21"/>
  <c r="E18" i="21"/>
  <c r="E12" i="21"/>
  <c r="F11" i="21"/>
  <c r="F14" i="21"/>
  <c r="E22" i="21"/>
  <c r="E17" i="21"/>
  <c r="F17" i="21"/>
  <c r="F16" i="21"/>
  <c r="C27" i="21"/>
  <c r="E15" i="21"/>
  <c r="F22" i="21"/>
  <c r="E14" i="21"/>
  <c r="E21" i="21"/>
  <c r="F20" i="21"/>
  <c r="F12" i="21"/>
  <c r="E20" i="21"/>
  <c r="C38" i="21"/>
  <c r="C29" i="21"/>
  <c r="C36" i="21"/>
  <c r="C34" i="21"/>
  <c r="C37" i="21"/>
  <c r="C26" i="21"/>
  <c r="C28" i="21"/>
  <c r="C40" i="21"/>
  <c r="C30" i="21"/>
  <c r="C35" i="21"/>
  <c r="C33" i="21"/>
  <c r="C39" i="21"/>
  <c r="C31" i="21"/>
  <c r="C32" i="21"/>
  <c r="C25" i="21"/>
  <c r="D19" i="7"/>
  <c r="C18" i="7"/>
  <c r="D17" i="8"/>
  <c r="D32" i="8"/>
  <c r="G31" i="8"/>
  <c r="C31" i="8"/>
  <c r="D31" i="8"/>
  <c r="F31" i="8"/>
  <c r="D30" i="8"/>
  <c r="G30" i="8"/>
  <c r="C30" i="8"/>
  <c r="E32" i="8"/>
  <c r="C32" i="8"/>
  <c r="G32"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E26" i="21" l="1"/>
  <c r="E28" i="21"/>
  <c r="E30" i="21"/>
  <c r="E32" i="21"/>
  <c r="E34" i="21"/>
  <c r="E36" i="21"/>
  <c r="E38" i="21"/>
  <c r="E40" i="21"/>
  <c r="F29" i="21"/>
  <c r="F35" i="21"/>
  <c r="F39" i="21"/>
  <c r="F26" i="21"/>
  <c r="F28" i="21"/>
  <c r="F30" i="21"/>
  <c r="F32" i="21"/>
  <c r="F34" i="21"/>
  <c r="F36" i="21"/>
  <c r="F38" i="21"/>
  <c r="F40" i="21"/>
  <c r="F31" i="21"/>
  <c r="E25" i="21"/>
  <c r="E27" i="21"/>
  <c r="E29" i="21"/>
  <c r="E31" i="21"/>
  <c r="E33" i="21"/>
  <c r="E35" i="21"/>
  <c r="E37" i="21"/>
  <c r="E39" i="21"/>
  <c r="F25" i="21"/>
  <c r="F27" i="21"/>
  <c r="F33" i="21"/>
  <c r="F37" i="21"/>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O43" i="13" l="1"/>
  <c r="L43" i="13"/>
  <c r="O24" i="13"/>
  <c r="L24" i="13"/>
  <c r="L42" i="13"/>
  <c r="O42" i="13"/>
  <c r="O40" i="13"/>
  <c r="L40" i="13"/>
  <c r="O23" i="13"/>
  <c r="L23" i="13"/>
  <c r="L22" i="13"/>
  <c r="O22" i="13"/>
  <c r="O41" i="13"/>
  <c r="L41" i="13"/>
  <c r="L21" i="13"/>
  <c r="O21" i="13"/>
  <c r="L25" i="13"/>
  <c r="O25" i="13"/>
  <c r="L39" i="13"/>
  <c r="O39" i="13"/>
  <c r="L59" i="13" l="1"/>
  <c r="O59" i="13"/>
  <c r="L61" i="13"/>
  <c r="O61" i="13"/>
  <c r="L57" i="13"/>
  <c r="O57" i="13"/>
  <c r="O58" i="13"/>
  <c r="L58" i="13"/>
  <c r="L60" i="13"/>
  <c r="O60" i="13"/>
  <c r="H15" i="7" l="1"/>
  <c r="F19" i="7" s="1"/>
  <c r="Q22" i="13"/>
  <c r="Q41" i="13"/>
  <c r="N61" i="13"/>
  <c r="N41" i="13"/>
  <c r="Q60" i="13"/>
  <c r="Q40" i="13"/>
  <c r="N42" i="13"/>
  <c r="N58" i="13"/>
  <c r="Q58" i="13"/>
  <c r="Q24" i="13"/>
  <c r="N24" i="13"/>
  <c r="N40" i="13"/>
  <c r="Q59" i="13"/>
  <c r="Q21" i="13"/>
  <c r="N60" i="13"/>
  <c r="N21" i="13"/>
  <c r="N25" i="13"/>
  <c r="Q23" i="13"/>
  <c r="N57" i="13"/>
  <c r="N22" i="13"/>
  <c r="Q42" i="13"/>
  <c r="Q25" i="13"/>
  <c r="N59" i="13"/>
  <c r="Q61" i="13"/>
  <c r="Q57" i="13"/>
  <c r="H28" i="7"/>
  <c r="N39" i="13"/>
  <c r="N23" i="13"/>
  <c r="Q39" i="13"/>
  <c r="G19" i="7"/>
  <c r="Q43" i="13"/>
  <c r="N43" i="13"/>
  <c r="L91" i="9"/>
  <c r="I91" i="9" l="1"/>
  <c r="N34" i="6"/>
  <c r="N24" i="6"/>
  <c r="I65" i="27"/>
  <c r="M51" i="27"/>
  <c r="E79" i="27"/>
  <c r="C5" i="21" s="1"/>
  <c r="F26" i="27"/>
  <c r="N72" i="9"/>
  <c r="Z21" i="10"/>
  <c r="T29" i="12"/>
  <c r="K105" i="27"/>
  <c r="M31" i="9"/>
  <c r="X131" i="27"/>
  <c r="L154" i="27"/>
  <c r="T16" i="12"/>
  <c r="F32" i="7"/>
  <c r="G32" i="7"/>
  <c r="AB164" i="27"/>
  <c r="K51" i="27"/>
  <c r="J65" i="27"/>
  <c r="N31" i="9"/>
  <c r="K31" i="11"/>
  <c r="K33" i="11" s="1"/>
  <c r="P51" i="27"/>
  <c r="Y131" i="27"/>
  <c r="N38" i="6"/>
  <c r="N61" i="9"/>
  <c r="N35" i="6"/>
  <c r="Z18" i="10"/>
  <c r="T26" i="12"/>
  <c r="T23" i="12"/>
  <c r="N64" i="9"/>
  <c r="N113" i="11"/>
  <c r="N127" i="11" s="1"/>
  <c r="N72" i="11"/>
  <c r="N78" i="11" s="1"/>
  <c r="L72" i="11"/>
  <c r="L74" i="11" s="1"/>
  <c r="K65" i="27"/>
  <c r="R131" i="27"/>
  <c r="N41" i="6"/>
  <c r="N13" i="6"/>
  <c r="N75" i="9"/>
  <c r="T17" i="12"/>
  <c r="K39" i="11"/>
  <c r="T20" i="12"/>
  <c r="H154" i="27"/>
  <c r="N20" i="6"/>
  <c r="M91" i="9"/>
  <c r="T25" i="12"/>
  <c r="R51" i="27"/>
  <c r="N42" i="6"/>
  <c r="Z22" i="10"/>
  <c r="T131" i="27"/>
  <c r="Z15" i="10"/>
  <c r="O51" i="27"/>
  <c r="O105" i="27"/>
  <c r="N18" i="6"/>
  <c r="N65" i="9"/>
  <c r="N14" i="6"/>
  <c r="Z24" i="10"/>
  <c r="N23" i="6"/>
  <c r="N69" i="9"/>
  <c r="K34" i="11"/>
  <c r="Q30" i="12"/>
  <c r="Q38" i="12" s="1"/>
  <c r="AE164" i="27"/>
  <c r="N19" i="6"/>
  <c r="N68" i="9"/>
  <c r="L51" i="27"/>
  <c r="G37" i="27"/>
  <c r="V131" i="27"/>
  <c r="N73" i="9"/>
  <c r="K38" i="11"/>
  <c r="O93" i="27"/>
  <c r="O131" i="27"/>
  <c r="N51" i="27"/>
  <c r="N43" i="6"/>
  <c r="Z23" i="10"/>
  <c r="L77" i="11"/>
  <c r="Z131" i="27"/>
  <c r="N117" i="11"/>
  <c r="N62" i="9"/>
  <c r="N105" i="27"/>
  <c r="N71" i="9"/>
  <c r="T21" i="12"/>
  <c r="Q51" i="27"/>
  <c r="M105" i="27"/>
  <c r="N70" i="9"/>
  <c r="N17" i="6"/>
  <c r="L85" i="11"/>
  <c r="L105" i="27"/>
  <c r="N21" i="6"/>
  <c r="N76" i="9"/>
  <c r="T18" i="12"/>
  <c r="T19" i="12"/>
  <c r="L83" i="11"/>
  <c r="P113" i="11"/>
  <c r="P127" i="11" s="1"/>
  <c r="Y164" i="27"/>
  <c r="P105" i="27"/>
  <c r="N15" i="6"/>
  <c r="K31" i="9"/>
  <c r="N77" i="9"/>
  <c r="P72" i="11"/>
  <c r="P80" i="11" s="1"/>
  <c r="T14" i="12"/>
  <c r="N30" i="12"/>
  <c r="N47" i="12" s="1"/>
  <c r="Q105" i="27"/>
  <c r="W131" i="27"/>
  <c r="N81" i="11"/>
  <c r="M65" i="27"/>
  <c r="N91" i="9"/>
  <c r="N65" i="27"/>
  <c r="N36" i="6"/>
  <c r="J91" i="9"/>
  <c r="T22" i="12"/>
  <c r="L87" i="11"/>
  <c r="Q131" i="27"/>
  <c r="N39" i="6"/>
  <c r="Z16" i="10"/>
  <c r="L78" i="11"/>
  <c r="T27" i="12"/>
  <c r="L75" i="11"/>
  <c r="N124" i="11"/>
  <c r="L65" i="27"/>
  <c r="N63" i="9"/>
  <c r="I31" i="9"/>
  <c r="K36" i="11"/>
  <c r="N37" i="6"/>
  <c r="Z17" i="10"/>
  <c r="N121" i="11"/>
  <c r="P131" i="27"/>
  <c r="K44" i="11"/>
  <c r="R105" i="27"/>
  <c r="N66" i="9"/>
  <c r="T24" i="12"/>
  <c r="N84" i="11"/>
  <c r="L31" i="9"/>
  <c r="H59" i="12"/>
  <c r="J154" i="27"/>
  <c r="N40" i="6"/>
  <c r="K91" i="9"/>
  <c r="K49" i="9"/>
  <c r="N49" i="9" s="1"/>
  <c r="L82" i="11"/>
  <c r="J141" i="27"/>
  <c r="J145" i="27" s="1" a="1"/>
  <c r="J145" i="27" s="1"/>
  <c r="K154" i="27"/>
  <c r="T26" i="10"/>
  <c r="Z26" i="10" s="1"/>
  <c r="Z13" i="10"/>
  <c r="N31" i="11"/>
  <c r="N40" i="11" s="1"/>
  <c r="L113" i="11"/>
  <c r="L122" i="11" s="1"/>
  <c r="E26" i="27"/>
  <c r="N32" i="6"/>
  <c r="U131" i="27"/>
  <c r="J31" i="9"/>
  <c r="Z20" i="10"/>
  <c r="L86" i="11"/>
  <c r="T15" i="12"/>
  <c r="N33" i="12"/>
  <c r="F79" i="27"/>
  <c r="D5" i="21" s="1"/>
  <c r="N33" i="6"/>
  <c r="Z19" i="10"/>
  <c r="S131" i="27"/>
  <c r="N16" i="6"/>
  <c r="N74" i="9"/>
  <c r="T28" i="12"/>
  <c r="N46" i="12"/>
  <c r="N22" i="6"/>
  <c r="Z14" i="10"/>
  <c r="I154" i="27"/>
  <c r="N67" i="9"/>
  <c r="N126" i="11" l="1"/>
  <c r="N128" i="11"/>
  <c r="N129" i="11"/>
  <c r="N125" i="11"/>
  <c r="L129" i="11"/>
  <c r="N130" i="11"/>
  <c r="N119" i="11"/>
  <c r="L115" i="11"/>
  <c r="N118" i="11"/>
  <c r="N123" i="11"/>
  <c r="N122" i="11"/>
  <c r="K42" i="11"/>
  <c r="L88" i="11"/>
  <c r="L79" i="11"/>
  <c r="K41" i="11"/>
  <c r="U119" i="27"/>
  <c r="K47" i="11"/>
  <c r="K46" i="11"/>
  <c r="K43" i="11"/>
  <c r="L89" i="11"/>
  <c r="L80" i="11"/>
  <c r="L81" i="11"/>
  <c r="L76" i="11"/>
  <c r="N120" i="11"/>
  <c r="P129" i="11"/>
  <c r="P118" i="11"/>
  <c r="J41" i="27"/>
  <c r="N79" i="11"/>
  <c r="L84" i="11"/>
  <c r="P122" i="11"/>
  <c r="V119" i="27"/>
  <c r="N115" i="11"/>
  <c r="P76" i="11"/>
  <c r="P88" i="11"/>
  <c r="P120" i="11"/>
  <c r="I41" i="27"/>
  <c r="Q32" i="12"/>
  <c r="P130" i="11"/>
  <c r="L128" i="11"/>
  <c r="L127" i="11"/>
  <c r="L119" i="11"/>
  <c r="P123" i="11"/>
  <c r="Q47" i="12"/>
  <c r="P126" i="11"/>
  <c r="P116" i="11"/>
  <c r="P128" i="11"/>
  <c r="L120" i="11"/>
  <c r="G145" i="27" a="1"/>
  <c r="G145" i="27" s="1"/>
  <c r="N39" i="12"/>
  <c r="L116" i="11"/>
  <c r="P74" i="11"/>
  <c r="P115" i="11"/>
  <c r="N37" i="12"/>
  <c r="P82" i="11"/>
  <c r="K45" i="11"/>
  <c r="N116" i="11"/>
  <c r="N44" i="11"/>
  <c r="N48" i="11"/>
  <c r="N45" i="12"/>
  <c r="N42" i="11"/>
  <c r="N36" i="11"/>
  <c r="N32" i="12"/>
  <c r="L126" i="11"/>
  <c r="N45" i="11"/>
  <c r="P84" i="11"/>
  <c r="L121" i="11"/>
  <c r="N47" i="9"/>
  <c r="I145" i="27" a="1"/>
  <c r="I145" i="27" s="1"/>
  <c r="P119" i="11"/>
  <c r="Q43" i="12"/>
  <c r="K35" i="11"/>
  <c r="N44" i="6"/>
  <c r="N52" i="9"/>
  <c r="N38" i="12"/>
  <c r="M119" i="27"/>
  <c r="N46" i="11"/>
  <c r="P124" i="11"/>
  <c r="P85" i="11"/>
  <c r="P117" i="11"/>
  <c r="N46" i="9"/>
  <c r="N33" i="11"/>
  <c r="N51" i="9"/>
  <c r="N50" i="9"/>
  <c r="N53" i="9"/>
  <c r="N42" i="12"/>
  <c r="N40" i="12"/>
  <c r="N36" i="12"/>
  <c r="P75" i="11"/>
  <c r="P119" i="27"/>
  <c r="T119" i="27"/>
  <c r="P89" i="11"/>
  <c r="P77" i="11"/>
  <c r="R119" i="27"/>
  <c r="L117" i="11"/>
  <c r="H41" i="27"/>
  <c r="N43" i="12"/>
  <c r="N35" i="12"/>
  <c r="N54" i="9"/>
  <c r="N38" i="11"/>
  <c r="P60" i="13"/>
  <c r="M60" i="13"/>
  <c r="P42" i="13"/>
  <c r="M42" i="13"/>
  <c r="M40" i="13"/>
  <c r="P40" i="13"/>
  <c r="P25" i="13"/>
  <c r="M25" i="13"/>
  <c r="M39" i="13"/>
  <c r="P39" i="13"/>
  <c r="M22" i="13"/>
  <c r="P22" i="13"/>
  <c r="T30" i="12"/>
  <c r="T32" i="12" s="1"/>
  <c r="N75" i="11"/>
  <c r="K93" i="27"/>
  <c r="J93" i="27"/>
  <c r="Z28" i="10"/>
  <c r="N80" i="11"/>
  <c r="Q36" i="12"/>
  <c r="AF164" i="27"/>
  <c r="AB167" i="27" s="1"/>
  <c r="Q39" i="12"/>
  <c r="M59" i="13"/>
  <c r="P59" i="13"/>
  <c r="P24" i="13"/>
  <c r="M24" i="13"/>
  <c r="M21" i="13"/>
  <c r="P21" i="13"/>
  <c r="M57" i="13"/>
  <c r="P57" i="13"/>
  <c r="P43" i="13"/>
  <c r="M43" i="13"/>
  <c r="Q45" i="12"/>
  <c r="L93" i="27"/>
  <c r="N48" i="9"/>
  <c r="Q40" i="12"/>
  <c r="Q34" i="12"/>
  <c r="N35" i="11"/>
  <c r="Q46" i="12"/>
  <c r="N47" i="11"/>
  <c r="G41" i="27"/>
  <c r="N34" i="11"/>
  <c r="N83" i="11"/>
  <c r="N93" i="27"/>
  <c r="N89" i="11"/>
  <c r="Q119" i="27"/>
  <c r="P78" i="11"/>
  <c r="L124" i="11"/>
  <c r="N86" i="11"/>
  <c r="M93" i="27"/>
  <c r="Q33" i="12"/>
  <c r="N82" i="11"/>
  <c r="P86" i="11"/>
  <c r="K48" i="11"/>
  <c r="P81" i="11"/>
  <c r="N76" i="11"/>
  <c r="P58" i="13"/>
  <c r="M58" i="13"/>
  <c r="M61" i="13"/>
  <c r="P61" i="13"/>
  <c r="P41" i="13"/>
  <c r="M41" i="13"/>
  <c r="M23" i="13"/>
  <c r="P23" i="13"/>
  <c r="N85" i="11"/>
  <c r="N88" i="11"/>
  <c r="N87" i="11"/>
  <c r="L118" i="11"/>
  <c r="L125" i="11"/>
  <c r="N45" i="9"/>
  <c r="N39" i="11"/>
  <c r="L130" i="11"/>
  <c r="H145" i="27" a="1"/>
  <c r="H145" i="27" s="1"/>
  <c r="P83" i="11"/>
  <c r="L123" i="11"/>
  <c r="N37" i="11"/>
  <c r="N119" i="27"/>
  <c r="S119" i="27"/>
  <c r="Z29" i="10"/>
  <c r="Q44" i="12"/>
  <c r="Q41" i="12"/>
  <c r="O119" i="27"/>
  <c r="Q37" i="12"/>
  <c r="N77" i="11"/>
  <c r="Q42" i="12"/>
  <c r="N43" i="11"/>
  <c r="P121" i="11"/>
  <c r="Q35" i="12"/>
  <c r="Z27" i="10"/>
  <c r="N74" i="11"/>
  <c r="P87" i="11"/>
  <c r="N41" i="11"/>
  <c r="N41" i="12"/>
  <c r="N44" i="12"/>
  <c r="P125" i="11"/>
  <c r="P79" i="11"/>
  <c r="K37" i="11"/>
  <c r="P93" i="27"/>
  <c r="K40" i="11"/>
  <c r="N34" i="12"/>
  <c r="T38" i="12" l="1"/>
  <c r="T33" i="12"/>
  <c r="T40" i="12"/>
  <c r="T43" i="12"/>
  <c r="T37" i="12"/>
  <c r="T45" i="12"/>
  <c r="T36" i="12"/>
  <c r="AA167" i="27"/>
  <c r="T35" i="12"/>
  <c r="AD167" i="27"/>
  <c r="R167" i="27"/>
  <c r="T46" i="12"/>
  <c r="T42" i="12"/>
  <c r="T39" i="12"/>
  <c r="T44" i="12"/>
  <c r="W167" i="27"/>
  <c r="AE167" i="27"/>
  <c r="T41" i="12"/>
  <c r="T34" i="12"/>
  <c r="AF167" i="27"/>
  <c r="V167" i="27"/>
  <c r="T167" i="27"/>
  <c r="S167" i="27"/>
  <c r="Z167" i="27"/>
  <c r="AC167" i="27"/>
  <c r="U167" i="27"/>
  <c r="X167" i="27"/>
  <c r="Y167" i="27"/>
  <c r="H53" i="12"/>
  <c r="H56" i="12" s="1"/>
  <c r="T47" i="12"/>
  <c r="H15" i="8" l="1"/>
  <c r="F19" i="8" s="1"/>
  <c r="N28" i="8" l="1"/>
  <c r="M32" i="8" s="1"/>
  <c r="G19" i="8"/>
  <c r="J32" i="8" l="1"/>
  <c r="K32" i="8"/>
  <c r="I32" i="8"/>
  <c r="L32" i="8"/>
</calcChain>
</file>

<file path=xl/sharedStrings.xml><?xml version="1.0" encoding="utf-8"?>
<sst xmlns="http://schemas.openxmlformats.org/spreadsheetml/2006/main" count="1658" uniqueCount="419">
  <si>
    <t>Common Advice Performance Management Reporting Framework Summary 2019/20</t>
  </si>
  <si>
    <t>Renfrewshire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</si>
  <si>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Renfrewshire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</si>
  <si>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</si>
  <si>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</si>
  <si>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</si>
  <si>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</si>
  <si>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</si>
  <si>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</si>
  <si>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</si>
  <si>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</si>
  <si>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</si>
  <si>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</si>
  <si>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</si>
  <si>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</si>
  <si>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</si>
  <si>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</si>
  <si>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</si>
  <si>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Disability Chart</t>
  </si>
  <si>
    <t>Debt Strategies Chart</t>
  </si>
  <si>
    <t>Claims Chart</t>
  </si>
  <si>
    <t>Return to Contents</t>
  </si>
  <si>
    <t>The information presented in this spreadsheet relates to data from money and welfare rights advice services funded by Renfrewshire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</si>
  <si>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</si>
  <si>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</si>
  <si>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</si>
  <si>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</si>
  <si>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</si>
  <si>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Renfrewshire CAB to apportion the 2019/20 data by 48% to relect the level of local authority investment.
As a result data from 2019/20 is not directly comparable with previous years. 
However, some data breakdowns (e.g. demographic categories) have also been presented as percentages to enable more reliable comparisons over time, however these should still be treated with caution.</t>
  </si>
  <si>
    <t>Prior to 2019/20, figures from Renfrewshire CAB included data relating to contacts rather than clients. There was also difficulty in collecting data as clients who received money advice but did not specifically receive debt management, were not recorded as money advice clients. Therefore, figures prior to 2019/20 should be treated with caution.</t>
  </si>
  <si>
    <t>Figures for Scotland are included in this spreadsheet to illustrate how activity in Renfrewshire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</si>
  <si>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</si>
  <si>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Renfrewshire, comparisons have been made using data from the 2019 Scottish Household Survey (SHS). This helps demonstrate which demographic groups are overrepresented or underrepresented within advice services. </t>
  </si>
  <si>
    <t>2017/18 figures do not include welfare rights clients for Renfrewshire CAB.</t>
  </si>
  <si>
    <t xml:space="preserve">Figures for 2017/18 and 2018/19 do not include Renfrewshire Council Advice Works. </t>
  </si>
  <si>
    <t>Table C3.1 - 2019/20 figures for Renfrewshire Council Advice Works could not be broken down by debt type so are included under "Total".</t>
  </si>
  <si>
    <t xml:space="preserve">Table I2.1 - 2019/20 funding figure for external provision includes the total funding that Renfrewshire council provide Renfrewshire CAB to provide a general advice service. Therefore, this funding contributes to other areas of advice aside from money and welfare rights advice. </t>
  </si>
  <si>
    <t xml:space="preserve">Table A1.1 - 2019/20 Renfrewshire Council Advice Works figure for Total Clients does not include clients whose support is ongoing from previous years. Renfrewshire Council Advice Works figure for new clients includes clients whose support started during the financial year however, due to changes in the case management system over the past 3 years, it is not known whether these clients have accessed the service prior to the change in system. 2017/18 figures do not include Renfrewshire Council Advice Works. </t>
  </si>
  <si>
    <t xml:space="preserve">Table A1.4 - Renfrewshire CAB do not record self-referrals. </t>
  </si>
  <si>
    <t xml:space="preserve">Table A1.5 - 2018/19 and 2019/20 figures do not include Renfrewshire Council Advice Works. </t>
  </si>
  <si>
    <t xml:space="preserve">Table A1.6 - 2017/18 figures for Type I and Type II do not include Renfrewshire Council Advice Works. </t>
  </si>
  <si>
    <t>Debt Strategy</t>
  </si>
  <si>
    <t>A new case management system was introduced part-way through the financial year which have an impact on the data presented for 2017/18</t>
  </si>
  <si>
    <t xml:space="preserve">Table OP2.1 - 2017/18, 2018/19 and 2019/20 figures for number of awards do not include Renfrewshire Council Advice Works. </t>
  </si>
  <si>
    <t xml:space="preserve">Table OP3.1 - 2019/20 figures for number of mandatory reconsiderations won do not include Renfrewshire Council Advice Works. </t>
  </si>
  <si>
    <t xml:space="preserve">Table OP3.2 - 2019/20 figures for number of appeals lost do not include Renfrewshire CAB. </t>
  </si>
  <si>
    <t xml:space="preserve">Table OC1.1 - 2017/18 figures for successful mandatory reconsiderations and appeals does not include Renfrewshire CAB. </t>
  </si>
  <si>
    <t>In 2019/20 Renfrewshire Council funded 2 services to deliver both Money and Welfare Rights Advice.</t>
  </si>
  <si>
    <t>One of these services is delivered internally and the other is externally commissioned to deliver money and welfare rights advice.</t>
  </si>
  <si>
    <t>This service is listed below, alongside the Case Management System used.</t>
  </si>
  <si>
    <t>Internal Services</t>
  </si>
  <si>
    <t>Service Name</t>
  </si>
  <si>
    <t>Case Management System</t>
  </si>
  <si>
    <t>Renfrewshire Council Advice Works</t>
  </si>
  <si>
    <t>Bright Office</t>
  </si>
  <si>
    <t>External Services</t>
  </si>
  <si>
    <t>Renfrewshire CAB</t>
  </si>
  <si>
    <t>CASTLE and PG Debt</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</si>
  <si>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</si>
  <si>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</si>
  <si>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</si>
  <si>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</si>
  <si>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</si>
  <si>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</si>
  <si>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</si>
  <si>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</si>
  <si>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</si>
  <si>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</si>
  <si>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</si>
  <si>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</si>
  <si>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</si>
  <si>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</si>
  <si>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</si>
  <si>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</si>
  <si>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</si>
  <si>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</si>
  <si>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</si>
  <si>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</si>
  <si>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</si>
  <si>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</si>
  <si>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</si>
  <si>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</si>
  <si>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</si>
  <si>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</si>
  <si>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</si>
  <si>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</si>
  <si>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</si>
  <si>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</si>
  <si>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</si>
  <si>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</si>
  <si>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</si>
  <si>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</si>
  <si>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</si>
  <si>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</si>
  <si>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</si>
  <si>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</si>
  <si>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</si>
  <si>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</si>
  <si>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</si>
  <si>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</si>
  <si>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</si>
  <si>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</si>
  <si>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</si>
  <si>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</si>
  <si>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</si>
  <si>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</si>
  <si>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</si>
  <si>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</si>
  <si>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</si>
  <si>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</si>
  <si>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</si>
  <si>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</si>
  <si>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</si>
  <si>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</si>
  <si>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</si>
  <si>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</si>
  <si>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</si>
  <si>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</si>
  <si>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</si>
  <si>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</si>
  <si>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</si>
  <si>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</si>
  <si>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</si>
  <si>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</si>
  <si>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</si>
  <si>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</si>
  <si>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</si>
  <si>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</si>
  <si>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</si>
  <si>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</si>
  <si>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</si>
  <si>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</si>
  <si>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</si>
  <si>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</si>
  <si>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</si>
  <si>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</si>
  <si>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</si>
  <si>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</si>
  <si>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</si>
  <si>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</si>
  <si>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</si>
  <si>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</si>
  <si>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</si>
  <si>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</si>
  <si>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</si>
  <si>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</si>
  <si>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</si>
  <si>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</si>
  <si>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</si>
  <si>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</si>
  <si>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</si>
  <si>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</si>
  <si>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</si>
  <si>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</si>
  <si>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</si>
  <si>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</si>
  <si>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</si>
  <si>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</si>
  <si>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</si>
  <si>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</si>
  <si>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</si>
  <si>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</si>
  <si>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</si>
  <si>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</si>
  <si>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</si>
  <si>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</si>
  <si>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</si>
  <si>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</si>
  <si>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</si>
  <si>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</si>
  <si>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</si>
  <si>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Renfrewshire and Scotland by Disability Status, compared with the Renfrewshire Population</t>
  </si>
  <si>
    <t>Debt Clients and Amount Owed</t>
  </si>
  <si>
    <t>Table C3.1</t>
  </si>
  <si>
    <t>Amount Owed</t>
  </si>
  <si>
    <t>Table C3.2</t>
  </si>
  <si>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</si>
  <si>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</si>
  <si>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</si>
  <si>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</si>
  <si>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</si>
  <si>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</si>
  <si>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</si>
  <si>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</si>
  <si>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</si>
  <si>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</si>
  <si>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</si>
  <si>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</si>
  <si>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</si>
  <si>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</si>
  <si>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</si>
  <si>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Other includes; business debt, credit union loans, family/friends loan, penalty chart notices, phone/internet/telecoms, unpaid bill, hire purchase, income tax, legal fines, maintenance/child support, student/DWP loans, other secured loans, other housing costs (e.g. factor fees) and tax credits</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</si>
  <si>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</si>
  <si>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</si>
  <si>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</si>
  <si>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</si>
  <si>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</si>
  <si>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</si>
  <si>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</si>
  <si>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</si>
  <si>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</si>
  <si>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</si>
  <si>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</si>
  <si>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</si>
  <si>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</si>
  <si>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</si>
  <si>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</si>
  <si>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</si>
  <si>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</si>
  <si>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</si>
  <si>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</si>
  <si>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</si>
  <si>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</si>
  <si>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</si>
  <si>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r>
      <t>Scottish Legal Aid Board</t>
    </r>
    <r>
      <rPr>
        <vertAlign val="superscript"/>
        <sz val="11"/>
        <color theme="1"/>
        <rFont val="Calibri"/>
        <family val="2"/>
        <scheme val="minor"/>
      </rPr>
      <t>1</t>
    </r>
  </si>
  <si>
    <r>
      <t>Other</t>
    </r>
    <r>
      <rPr>
        <vertAlign val="superscript"/>
        <sz val="11"/>
        <color theme="1"/>
        <rFont val="Calibri"/>
        <family val="2"/>
        <scheme val="minor"/>
      </rPr>
      <t>2</t>
    </r>
  </si>
  <si>
    <t>Scottish Legal Aid Board</t>
  </si>
  <si>
    <t>1. SLAB funding related to Renfrewshire CAB only.</t>
  </si>
  <si>
    <t>2. Other funding is from Citizens Advice Scotland.</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</si>
  <si>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</si>
  <si>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</si>
  <si>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</si>
  <si>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</si>
  <si>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</si>
  <si>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</si>
  <si>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</si>
  <si>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</si>
  <si>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</si>
  <si>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</si>
  <si>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</si>
  <si>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</si>
  <si>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</si>
  <si>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</si>
  <si>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</si>
  <si>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</si>
  <si>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</si>
  <si>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</si>
  <si>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</si>
  <si>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</si>
  <si>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</si>
  <si>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</si>
  <si>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</si>
  <si>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</si>
  <si>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</si>
  <si>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</si>
  <si>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</si>
  <si>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</si>
  <si>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</si>
  <si>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</si>
  <si>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</si>
  <si>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</si>
  <si>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</si>
  <si>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</si>
  <si>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</si>
  <si>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</si>
  <si>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</si>
  <si>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1</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</si>
  <si>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</si>
  <si>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</si>
  <si>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</si>
  <si>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</si>
  <si>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</si>
  <si>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</si>
  <si>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</si>
  <si>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</si>
  <si>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</si>
  <si>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</si>
  <si>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</si>
  <si>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</si>
  <si>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</si>
  <si>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</si>
  <si>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</si>
  <si>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</si>
  <si>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 xml:space="preserve">1. Other includes; water &amp; sewerage arrears, hire purchase arrears, child maintenance arrears, court fines, factor charges, fuel debts, social fund debts, Telecoms debts, and remedies debts  </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</si>
  <si>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</si>
  <si>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</si>
  <si>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</si>
  <si>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</si>
  <si>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</si>
  <si>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</si>
  <si>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</si>
  <si>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</si>
  <si>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</si>
  <si>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</si>
  <si>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</si>
  <si>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</si>
  <si>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</si>
  <si>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</si>
  <si>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</si>
  <si>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</si>
  <si>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</si>
  <si>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</si>
  <si>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</si>
  <si>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</si>
  <si>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</si>
  <si>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</si>
  <si>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</si>
  <si>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</si>
  <si>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voluntary surrender of mortgaged property and where clients fails to continue engagement after first appointement.</t>
  </si>
  <si>
    <t>Chart OP1.1 Proportion of 2019/20 debt strategies agreed by debt strategy type in Renfrewshire</t>
  </si>
  <si>
    <t>Debt strategy</t>
  </si>
  <si>
    <t>Claims</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</si>
  <si>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</si>
  <si>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</si>
  <si>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</si>
  <si>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</si>
  <si>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</si>
  <si>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</si>
  <si>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</si>
  <si>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</si>
  <si>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</si>
  <si>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</si>
  <si>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</si>
  <si>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</si>
  <si>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</si>
  <si>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</si>
  <si>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</si>
  <si>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</si>
  <si>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</si>
  <si>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</si>
  <si>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</si>
  <si>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</si>
  <si>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</si>
  <si>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</si>
  <si>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</si>
  <si>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</si>
  <si>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</si>
  <si>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</si>
  <si>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</si>
  <si>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</si>
  <si>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</si>
  <si>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</si>
  <si>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</si>
  <si>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</si>
  <si>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</si>
  <si>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</si>
  <si>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 Council Tax Reduction,Charity Applications, ESA, Housing Benefit, income support, JSA, Kinship Care allowance, National Insurance, State retirement pension, WTC, Young Carer Grant, and Carers allowance supplement.</t>
  </si>
  <si>
    <t>Chart OP2.1 Proportion of 2019/20 welfare benefit claims by benefit type in Renfrewshire</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</si>
  <si>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</si>
  <si>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</si>
  <si>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</si>
  <si>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</si>
  <si>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</si>
  <si>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</si>
  <si>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</si>
  <si>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</si>
  <si>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</si>
  <si>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</si>
  <si>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</si>
  <si>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</si>
  <si>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</si>
  <si>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</si>
  <si>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</si>
  <si>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</si>
  <si>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</si>
  <si>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</si>
  <si>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</si>
  <si>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</si>
  <si>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</si>
  <si>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</si>
  <si>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</si>
  <si>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</si>
  <si>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</si>
  <si>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</si>
  <si>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</si>
  <si>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</si>
  <si>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</si>
  <si>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</si>
  <si>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</si>
  <si>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</si>
  <si>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</si>
  <si>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</si>
  <si>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</si>
  <si>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</si>
  <si>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</si>
  <si>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</si>
  <si>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</si>
  <si>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</si>
  <si>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</si>
  <si>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</si>
  <si>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</si>
  <si>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</si>
  <si>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</si>
  <si>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</si>
  <si>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</si>
  <si>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</si>
  <si>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</si>
  <si>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</si>
  <si>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</si>
  <si>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</si>
  <si>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</si>
  <si>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</si>
  <si>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</si>
  <si>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</si>
  <si>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</si>
  <si>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</si>
  <si>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</si>
  <si>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</si>
  <si>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</si>
  <si>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</si>
  <si>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</si>
  <si>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</si>
  <si>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</si>
  <si>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</si>
  <si>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</si>
  <si>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</si>
  <si>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</si>
  <si>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</si>
  <si>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</si>
  <si>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Scottish Borders</t>
  </si>
  <si>
    <t>Shetland</t>
  </si>
  <si>
    <t>South Ayrshire</t>
  </si>
  <si>
    <t>South Lanarkshire</t>
  </si>
  <si>
    <t>Stirling</t>
  </si>
  <si>
    <t>West Dunbartonshire</t>
  </si>
  <si>
    <t>West Lothian</t>
  </si>
  <si>
    <r>
      <t>Table C3.1 Number of Debt Clients for Each Debt Type in 2017/18, 2018/19 and 2019/20</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</si>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</sst>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
      <u/>
      <vertAlign val="superscrip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auto="1"/>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780">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0" fillId="2" borderId="0" xfId="0"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0" fillId="2" borderId="0" xfId="0" applyFill="1"/>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4"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4" fillId="2" borderId="0" xfId="0" applyFont="1" applyFill="1" applyBorder="1"/>
    <xf numFmtId="0" fontId="13" fillId="4" borderId="75" xfId="0" applyFont="1" applyFill="1" applyBorder="1" applyAlignment="1">
      <alignment wrapText="1"/>
    </xf>
    <xf numFmtId="0" fontId="13" fillId="4" borderId="100" xfId="0" applyFont="1" applyFill="1" applyBorder="1"/>
    <xf numFmtId="0" fontId="15" fillId="0" borderId="0" xfId="11" applyFont="1" applyFill="1" applyBorder="1"/>
    <xf numFmtId="9" fontId="2" fillId="3" borderId="2" xfId="2" applyFont="1" applyFill="1" applyBorder="1" applyAlignment="1">
      <alignment horizontal="right" wrapText="1"/>
    </xf>
    <xf numFmtId="9" fontId="2" fillId="2" borderId="3" xfId="2" applyFont="1" applyFill="1" applyBorder="1" applyAlignment="1">
      <alignment horizontal="right" wrapText="1"/>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1" fontId="0" fillId="3" borderId="0"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91" xfId="1" applyNumberFormat="1" applyFont="1" applyFill="1" applyBorder="1" applyAlignment="1">
      <alignment horizontal="center"/>
    </xf>
    <xf numFmtId="0" fontId="0" fillId="2" borderId="104" xfId="0" applyFill="1" applyBorder="1" applyAlignment="1">
      <alignment horizontal="left" wrapText="1" indent="2"/>
    </xf>
    <xf numFmtId="9" fontId="0" fillId="0" borderId="0" xfId="2" applyFont="1"/>
    <xf numFmtId="9" fontId="0" fillId="0" borderId="0" xfId="0" applyNumberFormat="1"/>
    <xf numFmtId="0" fontId="0" fillId="2" borderId="102" xfId="0" applyFill="1" applyBorder="1" applyAlignment="1">
      <alignment horizontal="left" wrapText="1" indent="2"/>
    </xf>
    <xf numFmtId="0" fontId="16" fillId="5" borderId="0" xfId="0" applyFont="1" applyFill="1"/>
    <xf numFmtId="0" fontId="0" fillId="0" borderId="0" xfId="0" applyNumberFormat="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5" xfId="4" applyFill="1" applyBorder="1"/>
    <xf numFmtId="0" fontId="7" fillId="2" borderId="106" xfId="4" applyFill="1" applyBorder="1"/>
    <xf numFmtId="0" fontId="7" fillId="2" borderId="103" xfId="4" applyFill="1" applyBorder="1"/>
    <xf numFmtId="0" fontId="7" fillId="2" borderId="104" xfId="4" applyFill="1" applyBorder="1"/>
    <xf numFmtId="0" fontId="7"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Data'!$C$3</c:f>
              <c:strCache>
                <c:ptCount val="1"/>
                <c:pt idx="0">
                  <c:v>Disability</c:v>
                </c:pt>
              </c:strCache>
            </c:strRef>
          </c:tx>
          <c:spPr>
            <a:solidFill>
              <a:schemeClr val="accent5">
                <a:lumMod val="75000"/>
              </a:schemeClr>
            </a:solidFill>
            <a:ln w="1270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Data'!$B$4:$B$6</c:f>
              <c:strCache>
                <c:ptCount val="3"/>
                <c:pt idx="0">
                  <c:v>Renfrewshire</c:v>
                </c:pt>
                <c:pt idx="1">
                  <c:v>Scotland</c:v>
                </c:pt>
                <c:pt idx="2">
                  <c:v>Renfrewshire Population (SHS)</c:v>
                </c:pt>
              </c:strCache>
            </c:strRef>
          </c:cat>
          <c:val>
            <c:numRef>
              <c:f>'Chart Data'!$C$4:$C$6</c:f>
              <c:numCache>
                <c:formatCode>0%</c:formatCode>
                <c:ptCount val="3"/>
                <c:pt idx="0">
                  <c:v>0.2992636863140567</c:v>
                </c:pt>
                <c:pt idx="1">
                  <c:v>0.6049356489891049</c:v>
                </c:pt>
                <c:pt idx="2">
                  <c:v>0.21100000000000002</c:v>
                </c:pt>
              </c:numCache>
            </c:numRef>
          </c:val>
          <c:extLst>
            <c:ext xmlns:c16="http://schemas.microsoft.com/office/drawing/2014/chart" uri="{C3380CC4-5D6E-409C-BE32-E72D297353CC}">
              <c16:uniqueId val="{00000002-37D8-4B76-9A54-B6684990CEB7}"/>
            </c:ext>
          </c:extLst>
        </c:ser>
        <c:ser>
          <c:idx val="1"/>
          <c:order val="1"/>
          <c:tx>
            <c:strRef>
              <c:f>'Chart Data'!$D$3</c:f>
              <c:strCache>
                <c:ptCount val="1"/>
                <c:pt idx="0">
                  <c:v>No Disability</c:v>
                </c:pt>
              </c:strCache>
            </c:strRef>
          </c:tx>
          <c:spPr>
            <a:solidFill>
              <a:schemeClr val="bg2"/>
            </a:solidFill>
            <a:ln>
              <a:noFill/>
            </a:ln>
            <a:effectLst/>
          </c:spPr>
          <c:invertIfNegative val="0"/>
          <c:cat>
            <c:strRef>
              <c:f>'Chart Data'!$B$4:$B$6</c:f>
              <c:strCache>
                <c:ptCount val="3"/>
                <c:pt idx="0">
                  <c:v>Renfrewshire</c:v>
                </c:pt>
                <c:pt idx="1">
                  <c:v>Scotland</c:v>
                </c:pt>
                <c:pt idx="2">
                  <c:v>Renfrewshire Population (SHS)</c:v>
                </c:pt>
              </c:strCache>
            </c:strRef>
          </c:cat>
          <c:val>
            <c:numRef>
              <c:f>'Chart Data'!$D$4:$D$6</c:f>
              <c:numCache>
                <c:formatCode>0%</c:formatCode>
                <c:ptCount val="3"/>
                <c:pt idx="0">
                  <c:v>0.70073631368594325</c:v>
                </c:pt>
                <c:pt idx="1">
                  <c:v>0.39506435101089515</c:v>
                </c:pt>
                <c:pt idx="2">
                  <c:v>0.78900000000000003</c:v>
                </c:pt>
              </c:numCache>
            </c:numRef>
          </c:val>
          <c:extLst>
            <c:ext xmlns:c16="http://schemas.microsoft.com/office/drawing/2014/chart" uri="{C3380CC4-5D6E-409C-BE32-E72D297353CC}">
              <c16:uniqueId val="{00000005-37D8-4B76-9A54-B6684990CEB7}"/>
            </c:ext>
          </c:extLst>
        </c:ser>
        <c:dLbls>
          <c:showLegendKey val="0"/>
          <c:showVal val="0"/>
          <c:showCatName val="0"/>
          <c:showSerName val="0"/>
          <c:showPercent val="0"/>
          <c:showBubbleSize val="0"/>
        </c:dLbls>
        <c:gapWidth val="150"/>
        <c:overlap val="100"/>
        <c:axId val="1779259464"/>
        <c:axId val="1779256184"/>
      </c:barChart>
      <c:catAx>
        <c:axId val="1779259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79256184"/>
        <c:crosses val="autoZero"/>
        <c:auto val="1"/>
        <c:lblAlgn val="ctr"/>
        <c:lblOffset val="100"/>
        <c:noMultiLvlLbl val="0"/>
      </c:catAx>
      <c:valAx>
        <c:axId val="1779256184"/>
        <c:scaling>
          <c:orientation val="minMax"/>
          <c:max val="1"/>
        </c:scaling>
        <c:delete val="1"/>
        <c:axPos val="l"/>
        <c:numFmt formatCode="0%" sourceLinked="1"/>
        <c:majorTickMark val="none"/>
        <c:minorTickMark val="none"/>
        <c:tickLblPos val="nextTo"/>
        <c:crossAx val="1779259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1AFC-4B35-89A8-F6742D3B7C1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FC-4B35-89A8-F6742D3B7C1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Data'!$E$11:$E$22</c:f>
              <c:strCache>
                <c:ptCount val="12"/>
                <c:pt idx="0">
                  <c:v>Token payments</c:v>
                </c:pt>
                <c:pt idx="1">
                  <c:v>Sequestration</c:v>
                </c:pt>
                <c:pt idx="2">
                  <c:v>Awaiting sequestration</c:v>
                </c:pt>
                <c:pt idx="3">
                  <c:v>Debt written off</c:v>
                </c:pt>
                <c:pt idx="4">
                  <c:v>Debt Arrangement Scheme</c:v>
                </c:pt>
                <c:pt idx="5">
                  <c:v>Repayment plan</c:v>
                </c:pt>
                <c:pt idx="6">
                  <c:v>Pro rata offers</c:v>
                </c:pt>
                <c:pt idx="7">
                  <c:v>Trust deed</c:v>
                </c:pt>
                <c:pt idx="8">
                  <c:v>Mortgage to rent/shared equity</c:v>
                </c:pt>
                <c:pt idx="9">
                  <c:v>Moratorium</c:v>
                </c:pt>
                <c:pt idx="10">
                  <c:v>Nil payments/offers</c:v>
                </c:pt>
                <c:pt idx="11">
                  <c:v>Consolidation loan</c:v>
                </c:pt>
              </c:strCache>
            </c:strRef>
          </c:cat>
          <c:val>
            <c:numRef>
              <c:f>'Chart Data'!$F$11:$F$22</c:f>
              <c:numCache>
                <c:formatCode>0%</c:formatCode>
                <c:ptCount val="12"/>
                <c:pt idx="0">
                  <c:v>0.25751827519200521</c:v>
                </c:pt>
                <c:pt idx="1">
                  <c:v>0.21449060793929861</c:v>
                </c:pt>
                <c:pt idx="2">
                  <c:v>0.13879892662163412</c:v>
                </c:pt>
                <c:pt idx="3">
                  <c:v>0.11548070694919961</c:v>
                </c:pt>
                <c:pt idx="4">
                  <c:v>8.9016378273341371E-2</c:v>
                </c:pt>
                <c:pt idx="5">
                  <c:v>6.9954659017303605E-2</c:v>
                </c:pt>
                <c:pt idx="6">
                  <c:v>6.2089386508744335E-2</c:v>
                </c:pt>
                <c:pt idx="7">
                  <c:v>1.9431849727028778E-2</c:v>
                </c:pt>
                <c:pt idx="8">
                  <c:v>1.36948274266679E-2</c:v>
                </c:pt>
                <c:pt idx="9">
                  <c:v>1.2676968631442586E-2</c:v>
                </c:pt>
                <c:pt idx="10">
                  <c:v>4.5340982696400484E-3</c:v>
                </c:pt>
                <c:pt idx="11">
                  <c:v>2.3133154436939022E-3</c:v>
                </c:pt>
              </c:numCache>
            </c:numRef>
          </c:val>
          <c:extLst>
            <c:ext xmlns:c16="http://schemas.microsoft.com/office/drawing/2014/chart" uri="{C3380CC4-5D6E-409C-BE32-E72D297353CC}">
              <c16:uniqueId val="{00000000-1AFC-4B35-89A8-F6742D3B7C1E}"/>
            </c:ext>
          </c:extLst>
        </c:ser>
        <c:dLbls>
          <c:showLegendKey val="0"/>
          <c:showVal val="0"/>
          <c:showCatName val="0"/>
          <c:showSerName val="0"/>
          <c:showPercent val="0"/>
          <c:showBubbleSize val="0"/>
        </c:dLbls>
        <c:gapWidth val="182"/>
        <c:axId val="983792768"/>
        <c:axId val="983785880"/>
      </c:barChart>
      <c:catAx>
        <c:axId val="9837927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3785880"/>
        <c:crosses val="autoZero"/>
        <c:auto val="1"/>
        <c:lblAlgn val="ctr"/>
        <c:lblOffset val="100"/>
        <c:noMultiLvlLbl val="0"/>
      </c:catAx>
      <c:valAx>
        <c:axId val="983785880"/>
        <c:scaling>
          <c:orientation val="minMax"/>
        </c:scaling>
        <c:delete val="1"/>
        <c:axPos val="t"/>
        <c:numFmt formatCode="0%" sourceLinked="1"/>
        <c:majorTickMark val="none"/>
        <c:minorTickMark val="none"/>
        <c:tickLblPos val="nextTo"/>
        <c:crossAx val="983792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2963-4574-8F4D-AEB6041AFB9F}"/>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63-4574-8F4D-AEB6041AFB9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Data'!$E$25:$E$40</c15:sqref>
                  </c15:fullRef>
                </c:ext>
              </c:extLst>
              <c:f>'Chart Data'!$E$25:$E$36</c:f>
              <c:strCache>
                <c:ptCount val="12"/>
                <c:pt idx="0">
                  <c:v>Other</c:v>
                </c:pt>
                <c:pt idx="1">
                  <c:v>Personal Independence Payment</c:v>
                </c:pt>
                <c:pt idx="2">
                  <c:v>Universal Credit</c:v>
                </c:pt>
                <c:pt idx="3">
                  <c:v>Scottish Welfare Fund </c:v>
                </c:pt>
                <c:pt idx="4">
                  <c:v>Attendance Allowance</c:v>
                </c:pt>
                <c:pt idx="5">
                  <c:v>Disability Living Allowance</c:v>
                </c:pt>
                <c:pt idx="6">
                  <c:v>Discretionary Housing Payments</c:v>
                </c:pt>
                <c:pt idx="7">
                  <c:v>Carers Allowance</c:v>
                </c:pt>
                <c:pt idx="8">
                  <c:v>Child Tax Credit</c:v>
                </c:pt>
                <c:pt idx="9">
                  <c:v>Pension Credit</c:v>
                </c:pt>
                <c:pt idx="10">
                  <c:v>Child Benefit</c:v>
                </c:pt>
                <c:pt idx="11">
                  <c:v>Sure Start Maternity Grant (replaced by the Best Start Grant)</c:v>
                </c:pt>
              </c:strCache>
            </c:strRef>
          </c:cat>
          <c:val>
            <c:numRef>
              <c:extLst>
                <c:ext xmlns:c15="http://schemas.microsoft.com/office/drawing/2012/chart" uri="{02D57815-91ED-43cb-92C2-25804820EDAC}">
                  <c15:fullRef>
                    <c15:sqref>'Chart Data'!$F$25:$F$40</c15:sqref>
                  </c15:fullRef>
                </c:ext>
              </c:extLst>
              <c:f>'Chart Data'!$F$25:$F$36</c:f>
              <c:numCache>
                <c:formatCode>0%</c:formatCode>
                <c:ptCount val="12"/>
                <c:pt idx="0">
                  <c:v>0.42358028109871321</c:v>
                </c:pt>
                <c:pt idx="1">
                  <c:v>0.24678750848195133</c:v>
                </c:pt>
                <c:pt idx="2">
                  <c:v>8.3982728769257456E-2</c:v>
                </c:pt>
                <c:pt idx="3">
                  <c:v>7.4568143160124029E-2</c:v>
                </c:pt>
                <c:pt idx="4">
                  <c:v>7.2724174550190326E-2</c:v>
                </c:pt>
                <c:pt idx="5">
                  <c:v>2.4884447676629982E-2</c:v>
                </c:pt>
                <c:pt idx="6">
                  <c:v>2.0082826444822434E-2</c:v>
                </c:pt>
                <c:pt idx="7">
                  <c:v>1.2999065844285066E-2</c:v>
                </c:pt>
                <c:pt idx="8">
                  <c:v>1.2469609510739747E-2</c:v>
                </c:pt>
                <c:pt idx="9">
                  <c:v>1.1824524782512119E-2</c:v>
                </c:pt>
                <c:pt idx="10">
                  <c:v>6.3413045925772658E-3</c:v>
                </c:pt>
                <c:pt idx="11">
                  <c:v>5.2063206131956344E-3</c:v>
                </c:pt>
              </c:numCache>
            </c:numRef>
          </c:val>
          <c:extLst>
            <c:ext xmlns:c16="http://schemas.microsoft.com/office/drawing/2014/chart" uri="{C3380CC4-5D6E-409C-BE32-E72D297353CC}">
              <c16:uniqueId val="{00000000-2963-4574-8F4D-AEB6041AFB9F}"/>
            </c:ext>
          </c:extLst>
        </c:ser>
        <c:dLbls>
          <c:showLegendKey val="0"/>
          <c:showVal val="0"/>
          <c:showCatName val="0"/>
          <c:showSerName val="0"/>
          <c:showPercent val="0"/>
          <c:showBubbleSize val="0"/>
        </c:dLbls>
        <c:gapWidth val="182"/>
        <c:axId val="662185448"/>
        <c:axId val="662182496"/>
      </c:barChart>
      <c:catAx>
        <c:axId val="662185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62182496"/>
        <c:crosses val="autoZero"/>
        <c:auto val="1"/>
        <c:lblAlgn val="ctr"/>
        <c:lblOffset val="100"/>
        <c:noMultiLvlLbl val="0"/>
      </c:catAx>
      <c:valAx>
        <c:axId val="662182496"/>
        <c:scaling>
          <c:orientation val="minMax"/>
        </c:scaling>
        <c:delete val="1"/>
        <c:axPos val="t"/>
        <c:numFmt formatCode="0%" sourceLinked="1"/>
        <c:majorTickMark val="none"/>
        <c:minorTickMark val="none"/>
        <c:tickLblPos val="nextTo"/>
        <c:crossAx val="662185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76200</xdr:rowOff>
    </xdr:from>
    <xdr:to>
      <xdr:col>14</xdr:col>
      <xdr:colOff>38100</xdr:colOff>
      <xdr:row>19</xdr:row>
      <xdr:rowOff>19052</xdr:rowOff>
    </xdr:to>
    <xdr:grpSp>
      <xdr:nvGrpSpPr>
        <xdr:cNvPr id="3" name="Group 2">
          <a:extLst>
            <a:ext uri="{FF2B5EF4-FFF2-40B4-BE49-F238E27FC236}">
              <a16:creationId xmlns:a16="http://schemas.microsoft.com/office/drawing/2014/main" id="{3646DC14-C9B8-45CE-B7A8-10E159B64EDA}"/>
            </a:ext>
          </a:extLst>
        </xdr:cNvPr>
        <xdr:cNvGrpSpPr/>
      </xdr:nvGrpSpPr>
      <xdr:grpSpPr>
        <a:xfrm>
          <a:off x="409575" y="695325"/>
          <a:ext cx="8162925" cy="2990852"/>
          <a:chOff x="409575" y="695325"/>
          <a:chExt cx="8162925" cy="299085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695325"/>
            <a:ext cx="8067675" cy="2990852"/>
            <a:chOff x="647700" y="342900"/>
            <a:chExt cx="8067675" cy="2990852"/>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600201"/>
              <a:ext cx="2581274" cy="1695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524125" cy="1371600"/>
              <a:chOff x="4886325" y="504825"/>
              <a:chExt cx="252412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52412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8" y="523876"/>
                <a:ext cx="1962151" cy="1304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Clients in Renfrewshire were less likely to have a </a:t>
                </a:r>
              </a:p>
              <a:p>
                <a:r>
                  <a:rPr lang="en-GB" sz="1400" b="1" i="0" u="none" strike="noStrike">
                    <a:solidFill>
                      <a:schemeClr val="accent3">
                        <a:lumMod val="50000"/>
                      </a:schemeClr>
                    </a:solidFill>
                    <a:effectLst/>
                    <a:latin typeface="+mn-lt"/>
                    <a:ea typeface="+mn-ea"/>
                    <a:cs typeface="+mn-cs"/>
                  </a:rPr>
                  <a:t>disability</a:t>
                </a:r>
                <a:r>
                  <a:rPr lang="en-GB" sz="1400" b="1" i="0" u="none" strike="noStrike" baseline="0">
                    <a:solidFill>
                      <a:schemeClr val="dk1"/>
                    </a:solidFill>
                    <a:effectLst/>
                    <a:latin typeface="+mn-lt"/>
                    <a:ea typeface="+mn-ea"/>
                    <a:cs typeface="+mn-cs"/>
                  </a:rPr>
                  <a:t> </a:t>
                </a:r>
                <a:r>
                  <a:rPr lang="en-GB" sz="1200" b="0" i="0" u="none" strike="noStrike" baseline="0">
                    <a:solidFill>
                      <a:schemeClr val="dk1"/>
                    </a:solidFill>
                    <a:effectLst/>
                    <a:latin typeface="+mn-lt"/>
                    <a:ea typeface="+mn-ea"/>
                    <a:cs typeface="+mn-cs"/>
                  </a:rPr>
                  <a:t>or</a:t>
                </a:r>
                <a:r>
                  <a:rPr lang="en-GB" sz="1400" b="1" i="0" u="none" strike="noStrike" baseline="0">
                    <a:solidFill>
                      <a:schemeClr val="dk1"/>
                    </a:solidFill>
                    <a:effectLst/>
                    <a:latin typeface="+mn-lt"/>
                    <a:ea typeface="+mn-ea"/>
                    <a:cs typeface="+mn-cs"/>
                  </a:rPr>
                  <a:t> </a:t>
                </a:r>
                <a:r>
                  <a:rPr lang="en-GB" sz="1400" b="1" i="0" u="none" strike="noStrike" baseline="0">
                    <a:solidFill>
                      <a:schemeClr val="accent3">
                        <a:lumMod val="50000"/>
                      </a:schemeClr>
                    </a:solidFill>
                    <a:effectLst/>
                    <a:latin typeface="+mn-lt"/>
                    <a:ea typeface="+mn-ea"/>
                    <a:cs typeface="+mn-cs"/>
                  </a:rPr>
                  <a:t>long-term health condition </a:t>
                </a:r>
              </a:p>
              <a:p>
                <a:r>
                  <a:rPr lang="en-GB" sz="1200" b="0" i="0" u="none" strike="noStrike" baseline="0">
                    <a:solidFill>
                      <a:schemeClr val="dk1"/>
                    </a:solidFill>
                    <a:effectLst/>
                    <a:latin typeface="+mn-lt"/>
                    <a:ea typeface="+mn-ea"/>
                    <a:cs typeface="+mn-cs"/>
                  </a:rPr>
                  <a:t>than in services across Scotland</a:t>
                </a:r>
                <a:endParaRPr lang="en-GB" sz="1200">
                  <a:solidFill>
                    <a:schemeClr val="accent3">
                      <a:lumMod val="50000"/>
                    </a:schemeClr>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6"/>
              <a:ext cx="3000375" cy="103822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aseline="0">
                  <a:solidFill>
                    <a:schemeClr val="dk1"/>
                  </a:solidFill>
                  <a:effectLst/>
                  <a:latin typeface="+mn-lt"/>
                  <a:ea typeface="+mn-ea"/>
                  <a:cs typeface="+mn-cs"/>
                </a:rPr>
                <a:t>Face to face contacts made up </a:t>
              </a:r>
            </a:p>
            <a:p>
              <a:pPr algn="l"/>
              <a:r>
                <a:rPr lang="en-GB" sz="2800" b="1" baseline="0">
                  <a:solidFill>
                    <a:srgbClr val="C00000"/>
                  </a:solidFill>
                  <a:effectLst/>
                  <a:latin typeface="+mn-lt"/>
                  <a:ea typeface="+mn-ea"/>
                  <a:cs typeface="+mn-cs"/>
                </a:rPr>
                <a:t>53%</a:t>
              </a:r>
              <a:r>
                <a:rPr lang="en-GB" sz="1100" baseline="0">
                  <a:solidFill>
                    <a:schemeClr val="dk1"/>
                  </a:solidFill>
                  <a:effectLst/>
                  <a:latin typeface="+mn-lt"/>
                  <a:ea typeface="+mn-ea"/>
                  <a:cs typeface="+mn-cs"/>
                </a:rPr>
                <a:t> </a:t>
              </a:r>
            </a:p>
            <a:p>
              <a:pPr algn="l"/>
              <a:r>
                <a:rPr lang="en-GB" sz="1100" baseline="0">
                  <a:solidFill>
                    <a:schemeClr val="dk1"/>
                  </a:solidFill>
                  <a:effectLst/>
                  <a:latin typeface="+mn-lt"/>
                  <a:ea typeface="+mn-ea"/>
                  <a:cs typeface="+mn-cs"/>
                </a:rPr>
                <a:t>of initial contacts in Renfrewshire</a:t>
              </a:r>
              <a:endParaRPr lang="en-GB" sz="1200"/>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1" y="1952626"/>
              <a:ext cx="2771774" cy="1362074"/>
              <a:chOff x="3009901" y="2430363"/>
              <a:chExt cx="2771774" cy="1255813"/>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1" y="2430363"/>
                <a:ext cx="2771774" cy="125581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733800" y="2461164"/>
                <a:ext cx="2019300" cy="118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100">
                    <a:solidFill>
                      <a:schemeClr val="dk1"/>
                    </a:solidFill>
                    <a:effectLst/>
                    <a:latin typeface="+mn-lt"/>
                    <a:ea typeface="+mn-ea"/>
                    <a:cs typeface="+mn-cs"/>
                  </a:rPr>
                  <a:t>In 2019/20 </a:t>
                </a:r>
              </a:p>
              <a:p>
                <a:pPr algn="r"/>
                <a:r>
                  <a:rPr lang="en-GB" sz="2800" b="1">
                    <a:solidFill>
                      <a:srgbClr val="C00000"/>
                    </a:solidFill>
                    <a:effectLst/>
                    <a:latin typeface="+mn-lt"/>
                    <a:ea typeface="+mn-ea"/>
                    <a:cs typeface="+mn-cs"/>
                  </a:rPr>
                  <a:t>£29,923,896 </a:t>
                </a:r>
              </a:p>
              <a:p>
                <a:pPr algn="r"/>
                <a:r>
                  <a:rPr lang="en-GB" sz="1100" b="0">
                    <a:solidFill>
                      <a:schemeClr val="dk1"/>
                    </a:solidFill>
                    <a:effectLst/>
                    <a:latin typeface="+mn-lt"/>
                    <a:ea typeface="+mn-ea"/>
                    <a:cs typeface="+mn-cs"/>
                  </a:rPr>
                  <a:t>verified financial gain was secured for clients</a:t>
                </a:r>
                <a:r>
                  <a:rPr lang="en-GB" sz="1100" b="1">
                    <a:solidFill>
                      <a:schemeClr val="dk1"/>
                    </a:solidFill>
                    <a:effectLst/>
                    <a:latin typeface="+mn-lt"/>
                    <a:ea typeface="+mn-ea"/>
                    <a:cs typeface="+mn-cs"/>
                  </a:rPr>
                  <a:t> </a:t>
                </a:r>
                <a:endParaRPr lang="en-GB" sz="1400" b="1">
                  <a:solidFill>
                    <a:srgbClr val="C00000"/>
                  </a:solidFill>
                </a:endParaRPr>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2654772" y="342900"/>
              <a:ext cx="6060603" cy="1457325"/>
              <a:chOff x="588177" y="1981200"/>
              <a:chExt cx="6384123" cy="1457325"/>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594372" y="2124075"/>
                <a:ext cx="2377928" cy="1314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88177" y="1981200"/>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248400" y="1924051"/>
              <a:ext cx="2466975" cy="1409701"/>
              <a:chOff x="9420225" y="2318057"/>
              <a:chExt cx="2466975" cy="1063317"/>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420225" y="2318057"/>
                <a:ext cx="2466975" cy="1063317"/>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448801" y="2404270"/>
                <a:ext cx="1847850" cy="955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eaLnBrk="1" fontAlgn="auto" latinLnBrk="0" hangingPunct="1"/>
                <a:r>
                  <a:rPr lang="en-GB" sz="1400" b="1" i="0">
                    <a:solidFill>
                      <a:schemeClr val="accent3">
                        <a:lumMod val="50000"/>
                      </a:schemeClr>
                    </a:solidFill>
                    <a:effectLst/>
                    <a:latin typeface="+mn-lt"/>
                    <a:ea typeface="+mn-ea"/>
                    <a:cs typeface="+mn-cs"/>
                  </a:rPr>
                  <a:t>Token</a:t>
                </a:r>
                <a:r>
                  <a:rPr lang="en-GB" sz="1400" b="1" i="0" baseline="0">
                    <a:solidFill>
                      <a:schemeClr val="accent3">
                        <a:lumMod val="50000"/>
                      </a:schemeClr>
                    </a:solidFill>
                    <a:effectLst/>
                    <a:latin typeface="+mn-lt"/>
                    <a:ea typeface="+mn-ea"/>
                    <a:cs typeface="+mn-cs"/>
                  </a:rPr>
                  <a:t> Payments</a:t>
                </a:r>
              </a:p>
              <a:p>
                <a:pPr algn="l" eaLnBrk="1" fontAlgn="auto" latinLnBrk="0" hangingPunct="1"/>
                <a:r>
                  <a:rPr lang="en-GB" sz="1200">
                    <a:effectLst/>
                  </a:rPr>
                  <a:t>were</a:t>
                </a:r>
                <a:r>
                  <a:rPr lang="en-GB" sz="1200" baseline="0">
                    <a:effectLst/>
                  </a:rPr>
                  <a:t> the most commonly agreed debt strategy for debt clients in 2019/20</a:t>
                </a:r>
                <a:endParaRPr lang="en-GB" sz="1200">
                  <a:effectLst/>
                </a:endParaRPr>
              </a:p>
              <a:p>
                <a:pPr algn="l"/>
                <a:endParaRPr lang="en-GB" sz="1200" b="1">
                  <a:solidFill>
                    <a:schemeClr val="accent3">
                      <a:lumMod val="50000"/>
                    </a:schemeClr>
                  </a:solidFill>
                </a:endParaRPr>
              </a:p>
            </xdr:txBody>
          </xdr:sp>
        </xdr:grpSp>
      </xdr:grpSp>
      <xdr:sp macro="" textlink="">
        <xdr:nvSpPr>
          <xdr:cNvPr id="27" name="TextBox 26">
            <a:extLst>
              <a:ext uri="{FF2B5EF4-FFF2-40B4-BE49-F238E27FC236}">
                <a16:creationId xmlns:a16="http://schemas.microsoft.com/office/drawing/2014/main" id="{6255A7F5-1F68-435B-AF3A-F79E32B7B410}"/>
              </a:ext>
            </a:extLst>
          </xdr:cNvPr>
          <xdr:cNvSpPr txBox="1"/>
        </xdr:nvSpPr>
        <xdr:spPr>
          <a:xfrm>
            <a:off x="485775" y="1981199"/>
            <a:ext cx="1743075" cy="1647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25%</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welfare benefit</a:t>
            </a:r>
            <a:r>
              <a:rPr lang="en-GB" sz="1200" b="0" i="0" u="none" strike="noStrike" baseline="0">
                <a:solidFill>
                  <a:schemeClr val="dk1"/>
                </a:solidFill>
                <a:effectLst/>
                <a:latin typeface="+mn-lt"/>
                <a:ea typeface="+mn-ea"/>
                <a:cs typeface="+mn-cs"/>
              </a:rPr>
              <a:t> claims supported by services in Renfrewshire were for Personal Independence Payment</a:t>
            </a:r>
            <a:endParaRPr lang="en-GB" sz="1100"/>
          </a:p>
        </xdr:txBody>
      </xdr:sp>
      <xdr:sp macro="" textlink="">
        <xdr:nvSpPr>
          <xdr:cNvPr id="34" name="TextBox 33">
            <a:extLst>
              <a:ext uri="{FF2B5EF4-FFF2-40B4-BE49-F238E27FC236}">
                <a16:creationId xmlns:a16="http://schemas.microsoft.com/office/drawing/2014/main" id="{FAEC8C43-84E5-44C6-9BDE-DC88E0B3BD96}"/>
              </a:ext>
            </a:extLst>
          </xdr:cNvPr>
          <xdr:cNvSpPr txBox="1"/>
        </xdr:nvSpPr>
        <xdr:spPr>
          <a:xfrm>
            <a:off x="6962775" y="857250"/>
            <a:ext cx="1476375" cy="1266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baseline="0">
                <a:solidFill>
                  <a:schemeClr val="accent5">
                    <a:lumMod val="50000"/>
                  </a:schemeClr>
                </a:solidFill>
                <a:effectLst/>
                <a:latin typeface="+mn-lt"/>
                <a:ea typeface="+mn-ea"/>
                <a:cs typeface="+mn-cs"/>
              </a:rPr>
              <a:t>57%</a:t>
            </a:r>
            <a:r>
              <a:rPr lang="en-GB" sz="1100" baseline="0">
                <a:solidFill>
                  <a:schemeClr val="dk1"/>
                </a:solidFill>
                <a:effectLst/>
                <a:latin typeface="+mn-lt"/>
                <a:ea typeface="+mn-ea"/>
                <a:cs typeface="+mn-cs"/>
              </a:rPr>
              <a:t> </a:t>
            </a:r>
          </a:p>
          <a:p>
            <a:pPr algn="r"/>
            <a:r>
              <a:rPr lang="en-GB" sz="1100" baseline="0">
                <a:solidFill>
                  <a:schemeClr val="dk1"/>
                </a:solidFill>
                <a:effectLst/>
                <a:latin typeface="+mn-lt"/>
                <a:ea typeface="+mn-ea"/>
                <a:cs typeface="+mn-cs"/>
              </a:rPr>
              <a:t>of clients had household income below £10,000</a:t>
            </a:r>
            <a:endParaRPr lang="en-GB" sz="1050" b="1" i="0" u="none" strike="noStrike">
              <a:solidFill>
                <a:schemeClr val="dk1"/>
              </a:solidFill>
              <a:effectLst/>
              <a:latin typeface="+mn-lt"/>
              <a:ea typeface="+mn-ea"/>
              <a:cs typeface="+mn-cs"/>
            </a:endParaRPr>
          </a:p>
        </xdr:txBody>
      </xdr:sp>
      <xdr:pic>
        <xdr:nvPicPr>
          <xdr:cNvPr id="33" name="Graphic 32" descr="Coins">
            <a:extLst>
              <a:ext uri="{FF2B5EF4-FFF2-40B4-BE49-F238E27FC236}">
                <a16:creationId xmlns:a16="http://schemas.microsoft.com/office/drawing/2014/main" id="{AF8C84DE-63D3-46BA-B14B-5F3EAB2E2C3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38500" y="2657475"/>
            <a:ext cx="914400" cy="914400"/>
          </a:xfrm>
          <a:prstGeom prst="rect">
            <a:avLst/>
          </a:prstGeom>
        </xdr:spPr>
      </xdr:pic>
      <xdr:pic>
        <xdr:nvPicPr>
          <xdr:cNvPr id="6" name="Graphic 5" descr="Universal Access">
            <a:extLst>
              <a:ext uri="{FF2B5EF4-FFF2-40B4-BE49-F238E27FC236}">
                <a16:creationId xmlns:a16="http://schemas.microsoft.com/office/drawing/2014/main" id="{4D81FE70-D867-4BB4-A07A-B86350EE081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114925" y="1314450"/>
            <a:ext cx="914400" cy="914400"/>
          </a:xfrm>
          <a:prstGeom prst="rect">
            <a:avLst/>
          </a:prstGeom>
        </xdr:spPr>
      </xdr:pic>
      <xdr:pic>
        <xdr:nvPicPr>
          <xdr:cNvPr id="11" name="Graphic 10" descr="Calculator">
            <a:extLst>
              <a:ext uri="{FF2B5EF4-FFF2-40B4-BE49-F238E27FC236}">
                <a16:creationId xmlns:a16="http://schemas.microsoft.com/office/drawing/2014/main" id="{48276CD5-A70E-4CB3-A2FC-F97C5F67B63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658100" y="2476500"/>
            <a:ext cx="914400" cy="914400"/>
          </a:xfrm>
          <a:prstGeom prst="rect">
            <a:avLst/>
          </a:prstGeom>
        </xdr:spPr>
      </xdr:pic>
      <xdr:pic>
        <xdr:nvPicPr>
          <xdr:cNvPr id="20" name="Graphic 19" descr="List">
            <a:extLst>
              <a:ext uri="{FF2B5EF4-FFF2-40B4-BE49-F238E27FC236}">
                <a16:creationId xmlns:a16="http://schemas.microsoft.com/office/drawing/2014/main" id="{2397CE96-62AD-49E0-8A24-F246A56074A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6925" y="2438400"/>
            <a:ext cx="914400" cy="914400"/>
          </a:xfrm>
          <a:prstGeom prst="rect">
            <a:avLst/>
          </a:prstGeom>
        </xdr:spPr>
      </xdr:pic>
      <xdr:pic>
        <xdr:nvPicPr>
          <xdr:cNvPr id="23" name="Graphic 22" descr="Wallet">
            <a:extLst>
              <a:ext uri="{FF2B5EF4-FFF2-40B4-BE49-F238E27FC236}">
                <a16:creationId xmlns:a16="http://schemas.microsoft.com/office/drawing/2014/main" id="{1B621202-2FD4-40B8-B1A7-608EDF8BB60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229350" y="10096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2</xdr:row>
      <xdr:rowOff>57150</xdr:rowOff>
    </xdr:from>
    <xdr:to>
      <xdr:col>11</xdr:col>
      <xdr:colOff>87750</xdr:colOff>
      <xdr:row>23</xdr:row>
      <xdr:rowOff>16650</xdr:rowOff>
    </xdr:to>
    <xdr:graphicFrame macro="">
      <xdr:nvGraphicFramePr>
        <xdr:cNvPr id="2" name="Chart 1">
          <a:extLst>
            <a:ext uri="{FF2B5EF4-FFF2-40B4-BE49-F238E27FC236}">
              <a16:creationId xmlns:a16="http://schemas.microsoft.com/office/drawing/2014/main" id="{BB9547B5-E4A8-42F3-B11B-1DEC7AD42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57149</xdr:rowOff>
    </xdr:from>
    <xdr:to>
      <xdr:col>16</xdr:col>
      <xdr:colOff>304800</xdr:colOff>
      <xdr:row>11</xdr:row>
      <xdr:rowOff>114300</xdr:rowOff>
    </xdr:to>
    <xdr:sp macro="" textlink="">
      <xdr:nvSpPr>
        <xdr:cNvPr id="3" name="TextBox 2">
          <a:extLst>
            <a:ext uri="{FF2B5EF4-FFF2-40B4-BE49-F238E27FC236}">
              <a16:creationId xmlns:a16="http://schemas.microsoft.com/office/drawing/2014/main" id="{92A1239C-E9F5-4957-885A-CDABDD1CFE1B}"/>
            </a:ext>
          </a:extLst>
        </xdr:cNvPr>
        <xdr:cNvSpPr txBox="1"/>
      </xdr:nvSpPr>
      <xdr:spPr>
        <a:xfrm>
          <a:off x="6924675" y="438149"/>
          <a:ext cx="3133725" cy="17716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clients in Renfrewshire were less likely to have a disability or long-term health condition than in services across Scotland. 30% of clients in Renfrewshire stated they had a disability or long-term health condition compared with 60% of clients across Services in Scotland. This proportion is however more comparative of the Renfrewshire population, where 21% have a disability or long-term health condition.</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2</xdr:row>
      <xdr:rowOff>66675</xdr:rowOff>
    </xdr:from>
    <xdr:to>
      <xdr:col>11</xdr:col>
      <xdr:colOff>249675</xdr:colOff>
      <xdr:row>23</xdr:row>
      <xdr:rowOff>26175</xdr:rowOff>
    </xdr:to>
    <xdr:graphicFrame macro="">
      <xdr:nvGraphicFramePr>
        <xdr:cNvPr id="2" name="Chart 1">
          <a:extLst>
            <a:ext uri="{FF2B5EF4-FFF2-40B4-BE49-F238E27FC236}">
              <a16:creationId xmlns:a16="http://schemas.microsoft.com/office/drawing/2014/main" id="{D851E14C-3E29-458A-883A-77D3708D4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361950</xdr:colOff>
      <xdr:row>2</xdr:row>
      <xdr:rowOff>76200</xdr:rowOff>
    </xdr:from>
    <xdr:to>
      <xdr:col>16</xdr:col>
      <xdr:colOff>447675</xdr:colOff>
      <xdr:row>7</xdr:row>
      <xdr:rowOff>142875</xdr:rowOff>
    </xdr:to>
    <xdr:sp macro="" textlink="">
      <xdr:nvSpPr>
        <xdr:cNvPr id="3" name="TextBox 2">
          <a:extLst>
            <a:ext uri="{FF2B5EF4-FFF2-40B4-BE49-F238E27FC236}">
              <a16:creationId xmlns:a16="http://schemas.microsoft.com/office/drawing/2014/main" id="{853731A1-E1AB-4C83-A96B-ABEF6908F269}"/>
            </a:ext>
          </a:extLst>
        </xdr:cNvPr>
        <xdr:cNvSpPr txBox="1"/>
      </xdr:nvSpPr>
      <xdr:spPr>
        <a:xfrm>
          <a:off x="7067550" y="457200"/>
          <a:ext cx="313372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approximately 432 debt strategies were agreed for Renfrewshire debt clients. The most commonly agreed debt strategy was the use of Token Payments which made up 26% of the debt strategies agreed.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2</xdr:row>
      <xdr:rowOff>47625</xdr:rowOff>
    </xdr:from>
    <xdr:to>
      <xdr:col>11</xdr:col>
      <xdr:colOff>173475</xdr:colOff>
      <xdr:row>23</xdr:row>
      <xdr:rowOff>7125</xdr:rowOff>
    </xdr:to>
    <xdr:graphicFrame macro="">
      <xdr:nvGraphicFramePr>
        <xdr:cNvPr id="2" name="Chart 1">
          <a:extLst>
            <a:ext uri="{FF2B5EF4-FFF2-40B4-BE49-F238E27FC236}">
              <a16:creationId xmlns:a16="http://schemas.microsoft.com/office/drawing/2014/main" id="{89058C8A-FB9B-4D8C-9420-C36236BA2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276225</xdr:colOff>
      <xdr:row>2</xdr:row>
      <xdr:rowOff>38100</xdr:rowOff>
    </xdr:from>
    <xdr:to>
      <xdr:col>16</xdr:col>
      <xdr:colOff>361950</xdr:colOff>
      <xdr:row>9</xdr:row>
      <xdr:rowOff>180975</xdr:rowOff>
    </xdr:to>
    <xdr:sp macro="" textlink="">
      <xdr:nvSpPr>
        <xdr:cNvPr id="3" name="TextBox 2">
          <a:extLst>
            <a:ext uri="{FF2B5EF4-FFF2-40B4-BE49-F238E27FC236}">
              <a16:creationId xmlns:a16="http://schemas.microsoft.com/office/drawing/2014/main" id="{48523C31-0255-4C99-830B-D1A5D9070533}"/>
            </a:ext>
          </a:extLst>
        </xdr:cNvPr>
        <xdr:cNvSpPr txBox="1"/>
      </xdr:nvSpPr>
      <xdr:spPr>
        <a:xfrm>
          <a:off x="6981825" y="419100"/>
          <a:ext cx="3133725" cy="1476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a large proportion of the welfare benefit claims supported by services in Renfrewshire were classed under "Other". Of those benefits which could be classed under the categories used in this report, the largest proportion were for Personal Independence Payment which made up 25% of welfare benefit claims.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election activeCell="F4" sqref="F4"/>
    </sheetView>
  </sheetViews>
  <sheetFormatPr defaultRowHeight="15" x14ac:dyDescent="0.25"/>
  <cols>
    <col min="1" max="1" width="106.5703125" style="2" customWidth="1"/>
    <col min="2" max="16384" width="9.140625" style="2"/>
  </cols>
  <sheetData>
    <row r="1" spans="1:3" ht="21" x14ac:dyDescent="0.35">
      <c r="A1" s="693" t="s">
        <v>0</v>
      </c>
      <c r="B1" s="683"/>
      <c r="C1" s="683"/>
    </row>
    <row r="2" spans="1:3" ht="18.75" x14ac:dyDescent="0.3">
      <c r="A2" s="722" t="s">
        <v>1</v>
      </c>
      <c r="B2" s="722"/>
      <c r="C2" s="722"/>
    </row>
    <row r="4" spans="1:3" ht="75" x14ac:dyDescent="0.25">
      <c r="A4" s="692" t="s">
        <v>2</v>
      </c>
      <c r="B4" s="683"/>
      <c r="C4" s="683"/>
    </row>
    <row r="6" spans="1:3" ht="21" x14ac:dyDescent="0.35">
      <c r="A6" s="696" t="s">
        <v>3</v>
      </c>
      <c r="B6" s="683"/>
      <c r="C6" s="683"/>
    </row>
    <row r="7" spans="1:3" x14ac:dyDescent="0.25">
      <c r="A7" s="694" t="s">
        <v>4</v>
      </c>
      <c r="B7" s="683"/>
      <c r="C7" s="683"/>
    </row>
    <row r="8" spans="1:3" x14ac:dyDescent="0.25">
      <c r="A8" s="695" t="s">
        <v>5</v>
      </c>
      <c r="B8" s="683"/>
      <c r="C8" s="683"/>
    </row>
    <row r="10" spans="1:3" x14ac:dyDescent="0.25">
      <c r="A10" s="684" t="s">
        <v>6</v>
      </c>
      <c r="B10" s="683"/>
      <c r="C10" s="683"/>
    </row>
    <row r="11" spans="1:3" x14ac:dyDescent="0.25">
      <c r="A11" s="694" t="s">
        <v>7</v>
      </c>
      <c r="B11" s="683"/>
      <c r="C11" s="683"/>
    </row>
    <row r="12" spans="1:3" x14ac:dyDescent="0.25">
      <c r="A12" s="694" t="s">
        <v>8</v>
      </c>
      <c r="B12" s="683"/>
      <c r="C12" s="683"/>
    </row>
    <row r="13" spans="1:3" x14ac:dyDescent="0.25">
      <c r="A13" s="694" t="s">
        <v>9</v>
      </c>
      <c r="B13" s="683"/>
      <c r="C13" s="683"/>
    </row>
    <row r="14" spans="1:3" x14ac:dyDescent="0.25">
      <c r="A14" s="694" t="s">
        <v>10</v>
      </c>
      <c r="B14" s="683"/>
      <c r="C14" s="683"/>
    </row>
    <row r="15" spans="1:3" x14ac:dyDescent="0.25">
      <c r="A15" s="694" t="s">
        <v>11</v>
      </c>
      <c r="B15" s="683"/>
      <c r="C15" s="683"/>
    </row>
    <row r="16" spans="1:3" x14ac:dyDescent="0.25">
      <c r="A16" s="694" t="s">
        <v>12</v>
      </c>
      <c r="B16" s="683"/>
      <c r="C16" s="683"/>
    </row>
    <row r="17" spans="1:1" x14ac:dyDescent="0.25">
      <c r="A17" s="695" t="s">
        <v>13</v>
      </c>
    </row>
    <row r="18" spans="1:1" x14ac:dyDescent="0.25">
      <c r="A18" s="694" t="s">
        <v>14</v>
      </c>
    </row>
    <row r="19" spans="1:1" x14ac:dyDescent="0.25">
      <c r="A19" s="694" t="s">
        <v>15</v>
      </c>
    </row>
    <row r="20" spans="1:1" x14ac:dyDescent="0.25">
      <c r="A20" s="694" t="s">
        <v>16</v>
      </c>
    </row>
    <row r="22" spans="1:1" x14ac:dyDescent="0.25">
      <c r="A22" s="684" t="s">
        <v>17</v>
      </c>
    </row>
    <row r="23" spans="1:1" x14ac:dyDescent="0.25">
      <c r="A23" s="695" t="s">
        <v>18</v>
      </c>
    </row>
    <row r="24" spans="1:1" x14ac:dyDescent="0.25">
      <c r="A24" s="694" t="s">
        <v>19</v>
      </c>
    </row>
    <row r="25" spans="1:1" x14ac:dyDescent="0.25">
      <c r="A25" s="694"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Disability Chart'!A1" display="Disability Chart" xr:uid="{7C659B8C-256A-4A52-B653-4B0695BA9FFD}"/>
    <hyperlink ref="A24" location="'Debt Strategies Chart'!A1" display="Debt Strategies Chart" xr:uid="{1591865F-0356-4E31-8A46-00419C44E586}"/>
    <hyperlink ref="A25" location="'Claims Chart'!A1" display="Claims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66" workbookViewId="0">
      <selection activeCell="A79" sqref="A79"/>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22" t="s">
        <v>1</v>
      </c>
      <c r="B1" s="722"/>
      <c r="C1" s="722"/>
      <c r="D1" s="683"/>
      <c r="E1" s="683"/>
      <c r="F1" s="683"/>
      <c r="G1" s="683"/>
      <c r="H1" s="683"/>
      <c r="I1" s="683"/>
      <c r="J1" s="683"/>
      <c r="K1" s="683"/>
      <c r="L1" s="683"/>
      <c r="M1" s="683"/>
    </row>
    <row r="2" spans="1:13" x14ac:dyDescent="0.25">
      <c r="A2" s="684" t="s">
        <v>12</v>
      </c>
      <c r="B2" s="683"/>
      <c r="C2" s="683"/>
      <c r="D2" s="683"/>
      <c r="E2" s="683"/>
      <c r="F2" s="683"/>
      <c r="G2" s="683"/>
      <c r="H2" s="683"/>
      <c r="I2" s="683"/>
      <c r="J2" s="683"/>
      <c r="K2" s="683"/>
      <c r="L2" s="683"/>
      <c r="M2" s="683"/>
    </row>
    <row r="3" spans="1:13" s="683" customFormat="1" x14ac:dyDescent="0.25">
      <c r="A3" s="277" t="s">
        <v>21</v>
      </c>
    </row>
    <row r="4" spans="1:13" s="433" customFormat="1" x14ac:dyDescent="0.25">
      <c r="A4" s="684"/>
      <c r="B4" s="683"/>
      <c r="C4" s="683"/>
      <c r="D4" s="683"/>
      <c r="E4" s="683"/>
      <c r="F4" s="683"/>
      <c r="G4" s="683"/>
      <c r="H4" s="683"/>
      <c r="I4" s="683"/>
      <c r="J4" s="683"/>
      <c r="K4" s="683"/>
      <c r="L4" s="683"/>
      <c r="M4" s="683"/>
    </row>
    <row r="5" spans="1:13" s="433" customFormat="1" x14ac:dyDescent="0.25">
      <c r="A5" s="273" t="s">
        <v>219</v>
      </c>
      <c r="B5" s="683"/>
      <c r="C5" s="274" t="s">
        <v>220</v>
      </c>
      <c r="D5" s="683"/>
      <c r="E5" s="683"/>
      <c r="F5" s="683"/>
      <c r="G5" s="683"/>
      <c r="H5" s="683"/>
      <c r="I5" s="683"/>
      <c r="J5" s="683"/>
      <c r="K5" s="683"/>
      <c r="L5" s="683"/>
      <c r="M5" s="683"/>
    </row>
    <row r="6" spans="1:13" s="433" customFormat="1" x14ac:dyDescent="0.25">
      <c r="A6" s="273" t="s">
        <v>221</v>
      </c>
      <c r="B6" s="683"/>
      <c r="C6" s="274" t="s">
        <v>222</v>
      </c>
      <c r="D6" s="683"/>
      <c r="E6" s="683"/>
      <c r="F6" s="683"/>
      <c r="G6" s="683"/>
      <c r="H6" s="683"/>
      <c r="I6" s="683"/>
      <c r="J6" s="683"/>
      <c r="K6" s="683"/>
      <c r="L6" s="683"/>
      <c r="M6" s="683"/>
    </row>
    <row r="7" spans="1:13" s="433" customFormat="1" x14ac:dyDescent="0.25">
      <c r="A7" s="273" t="s">
        <v>223</v>
      </c>
      <c r="B7" s="683"/>
      <c r="C7" s="274" t="s">
        <v>224</v>
      </c>
      <c r="D7" s="683"/>
      <c r="E7" s="683"/>
      <c r="F7" s="683"/>
      <c r="G7" s="683"/>
      <c r="H7" s="683"/>
      <c r="I7" s="683"/>
      <c r="J7" s="683"/>
      <c r="K7" s="683"/>
      <c r="L7" s="683"/>
      <c r="M7" s="683"/>
    </row>
    <row r="8" spans="1:13" s="433" customFormat="1" x14ac:dyDescent="0.25">
      <c r="A8" s="273" t="s">
        <v>225</v>
      </c>
      <c r="B8" s="683"/>
      <c r="C8" s="274" t="s">
        <v>226</v>
      </c>
      <c r="D8" s="683"/>
      <c r="E8" s="683"/>
      <c r="F8" s="683"/>
      <c r="G8" s="683"/>
      <c r="H8" s="683"/>
      <c r="I8" s="683"/>
      <c r="J8" s="683"/>
      <c r="K8" s="683"/>
      <c r="L8" s="683"/>
      <c r="M8" s="683"/>
    </row>
    <row r="9" spans="1:13" s="433" customFormat="1" x14ac:dyDescent="0.25">
      <c r="A9" s="273" t="s">
        <v>227</v>
      </c>
      <c r="B9" s="683"/>
      <c r="C9" s="274" t="s">
        <v>228</v>
      </c>
      <c r="D9" s="683"/>
      <c r="E9" s="683"/>
      <c r="F9" s="683"/>
      <c r="G9" s="683"/>
      <c r="H9" s="683"/>
      <c r="I9" s="683"/>
      <c r="J9" s="683"/>
      <c r="K9" s="683"/>
      <c r="L9" s="683"/>
      <c r="M9" s="683"/>
    </row>
    <row r="10" spans="1:13" s="433" customFormat="1" x14ac:dyDescent="0.25">
      <c r="A10" s="273" t="s">
        <v>229</v>
      </c>
      <c r="B10" s="683"/>
      <c r="C10" s="274" t="s">
        <v>230</v>
      </c>
      <c r="D10" s="683"/>
      <c r="E10" s="683"/>
      <c r="F10" s="683"/>
      <c r="G10" s="683"/>
      <c r="H10" s="683"/>
      <c r="I10" s="683"/>
      <c r="J10" s="683"/>
      <c r="K10" s="683"/>
      <c r="L10" s="683"/>
      <c r="M10" s="683"/>
    </row>
    <row r="12" spans="1:13" x14ac:dyDescent="0.25">
      <c r="A12" s="277" t="s">
        <v>231</v>
      </c>
      <c r="B12" s="683"/>
      <c r="C12" s="683"/>
      <c r="D12" s="683"/>
      <c r="E12" s="683"/>
      <c r="F12" s="683"/>
      <c r="G12" s="683"/>
      <c r="H12" s="683"/>
      <c r="I12" s="683"/>
      <c r="J12" s="683"/>
      <c r="K12" s="683"/>
      <c r="L12" s="683"/>
      <c r="M12" s="683"/>
    </row>
    <row r="14" spans="1:13" x14ac:dyDescent="0.25">
      <c r="A14" s="683"/>
      <c r="B14" s="684"/>
      <c r="C14" s="728" t="str">
        <f>A1</f>
        <v>Renfrewshire</v>
      </c>
      <c r="D14" s="729"/>
      <c r="E14" s="737"/>
      <c r="F14" s="729" t="s">
        <v>78</v>
      </c>
      <c r="G14" s="729"/>
      <c r="H14" s="729"/>
      <c r="I14" s="683"/>
      <c r="J14" s="683"/>
      <c r="K14" s="683"/>
      <c r="L14" s="683"/>
      <c r="M14" s="683"/>
    </row>
    <row r="15" spans="1:13" ht="15.75" thickBot="1" x14ac:dyDescent="0.3">
      <c r="A15" s="683"/>
      <c r="B15" s="684" t="s">
        <v>232</v>
      </c>
      <c r="C15" s="407" t="s">
        <v>233</v>
      </c>
      <c r="D15" s="378" t="s">
        <v>234</v>
      </c>
      <c r="E15" s="379" t="s">
        <v>235</v>
      </c>
      <c r="F15" s="352" t="s">
        <v>233</v>
      </c>
      <c r="G15" s="352" t="s">
        <v>234</v>
      </c>
      <c r="H15" s="352" t="s">
        <v>235</v>
      </c>
      <c r="I15" s="683"/>
      <c r="J15" s="683"/>
      <c r="K15" s="683"/>
      <c r="L15" s="683"/>
      <c r="M15" s="683"/>
    </row>
    <row r="16" spans="1:13" x14ac:dyDescent="0.25">
      <c r="A16" s="683"/>
      <c r="B16" s="335" t="s">
        <v>82</v>
      </c>
      <c r="C16" s="401">
        <v>4602</v>
      </c>
      <c r="D16" s="402">
        <v>934</v>
      </c>
      <c r="E16" s="403">
        <v>674</v>
      </c>
      <c r="F16" s="401">
        <v>206829</v>
      </c>
      <c r="G16" s="402">
        <v>164415</v>
      </c>
      <c r="H16" s="402">
        <v>99017</v>
      </c>
      <c r="I16" s="683"/>
      <c r="J16" s="683"/>
      <c r="K16" s="683"/>
      <c r="L16" s="683"/>
      <c r="M16" s="683"/>
    </row>
    <row r="17" spans="1:15" x14ac:dyDescent="0.25">
      <c r="A17" s="683"/>
      <c r="B17" s="308" t="s">
        <v>84</v>
      </c>
      <c r="C17" s="165">
        <v>19795</v>
      </c>
      <c r="D17" s="158">
        <v>9741</v>
      </c>
      <c r="E17" s="159">
        <v>1696</v>
      </c>
      <c r="F17" s="158">
        <v>300510</v>
      </c>
      <c r="G17" s="158">
        <v>244637</v>
      </c>
      <c r="H17" s="158">
        <v>68653</v>
      </c>
      <c r="I17" s="683"/>
      <c r="J17" s="683"/>
      <c r="K17" s="683"/>
      <c r="L17" s="683"/>
      <c r="M17" s="683"/>
      <c r="N17" s="683"/>
      <c r="O17" s="683"/>
    </row>
    <row r="18" spans="1:15" ht="15.75" thickBot="1" x14ac:dyDescent="0.3">
      <c r="A18" s="683"/>
      <c r="B18" s="336" t="s">
        <v>85</v>
      </c>
      <c r="C18" s="404">
        <v>15510.92</v>
      </c>
      <c r="D18" s="405">
        <v>5729</v>
      </c>
      <c r="E18" s="406">
        <v>5380.52</v>
      </c>
      <c r="F18" s="405">
        <v>302659.79500000004</v>
      </c>
      <c r="G18" s="405">
        <v>249108.245</v>
      </c>
      <c r="H18" s="405">
        <v>104911.72499999999</v>
      </c>
      <c r="I18" s="683"/>
      <c r="J18" s="683"/>
      <c r="K18" s="683"/>
      <c r="L18" s="683"/>
      <c r="M18" s="683"/>
      <c r="N18" s="683"/>
      <c r="O18" s="683"/>
    </row>
    <row r="19" spans="1:15" x14ac:dyDescent="0.25">
      <c r="A19" s="683"/>
      <c r="B19" s="683"/>
      <c r="C19" s="345"/>
      <c r="D19" s="345"/>
      <c r="E19" s="345"/>
      <c r="F19" s="345"/>
      <c r="G19" s="345"/>
      <c r="H19" s="345"/>
      <c r="I19" s="683"/>
      <c r="J19" s="683"/>
      <c r="K19" s="683"/>
      <c r="L19" s="683"/>
      <c r="M19" s="683"/>
      <c r="N19" s="683"/>
      <c r="O19" s="683"/>
    </row>
    <row r="20" spans="1:15" x14ac:dyDescent="0.25">
      <c r="A20" s="684" t="s">
        <v>236</v>
      </c>
      <c r="B20" s="683"/>
      <c r="C20" s="345"/>
      <c r="D20" s="345"/>
      <c r="E20" s="345"/>
      <c r="F20" s="345"/>
      <c r="G20" s="345"/>
      <c r="H20" s="345"/>
      <c r="I20" s="683"/>
      <c r="J20" s="683"/>
      <c r="K20" s="683"/>
      <c r="L20" s="683"/>
      <c r="M20" s="683"/>
      <c r="N20" s="683"/>
      <c r="O20" s="683"/>
    </row>
    <row r="22" spans="1:15" x14ac:dyDescent="0.25">
      <c r="A22" s="683"/>
      <c r="B22" s="683"/>
      <c r="C22" s="728" t="str">
        <f>$A$1</f>
        <v>Renfrewshire</v>
      </c>
      <c r="D22" s="729"/>
      <c r="E22" s="729"/>
      <c r="F22" s="729"/>
      <c r="G22" s="729"/>
      <c r="H22" s="737"/>
      <c r="I22" s="728" t="s">
        <v>78</v>
      </c>
      <c r="J22" s="729"/>
      <c r="K22" s="729"/>
      <c r="L22" s="729"/>
      <c r="M22" s="729"/>
      <c r="N22" s="729"/>
      <c r="O22" s="683"/>
    </row>
    <row r="23" spans="1:15" ht="15.75" thickBot="1" x14ac:dyDescent="0.3">
      <c r="A23" s="683"/>
      <c r="B23" s="338" t="s">
        <v>221</v>
      </c>
      <c r="C23" s="407" t="s">
        <v>237</v>
      </c>
      <c r="D23" s="378" t="s">
        <v>238</v>
      </c>
      <c r="E23" s="378" t="s">
        <v>239</v>
      </c>
      <c r="F23" s="378" t="s">
        <v>240</v>
      </c>
      <c r="G23" s="378" t="s">
        <v>241</v>
      </c>
      <c r="H23" s="379" t="s">
        <v>132</v>
      </c>
      <c r="I23" s="407" t="s">
        <v>237</v>
      </c>
      <c r="J23" s="378" t="s">
        <v>238</v>
      </c>
      <c r="K23" s="378" t="s">
        <v>239</v>
      </c>
      <c r="L23" s="378" t="s">
        <v>240</v>
      </c>
      <c r="M23" s="378" t="s">
        <v>241</v>
      </c>
      <c r="N23" s="378" t="s">
        <v>132</v>
      </c>
      <c r="O23" s="683"/>
    </row>
    <row r="24" spans="1:15" x14ac:dyDescent="0.25">
      <c r="A24" s="683"/>
      <c r="B24" s="160" t="s">
        <v>81</v>
      </c>
      <c r="C24" s="35"/>
      <c r="D24" s="169"/>
      <c r="E24" s="169"/>
      <c r="F24" s="169"/>
      <c r="G24" s="169"/>
      <c r="H24" s="190"/>
      <c r="I24" s="169"/>
      <c r="J24" s="169"/>
      <c r="K24" s="169"/>
      <c r="L24" s="169"/>
      <c r="M24" s="169"/>
      <c r="N24" s="169"/>
      <c r="O24" s="683"/>
    </row>
    <row r="25" spans="1:15" x14ac:dyDescent="0.25">
      <c r="A25" s="683"/>
      <c r="B25" s="309" t="s">
        <v>82</v>
      </c>
      <c r="C25" s="152">
        <v>821</v>
      </c>
      <c r="D25" s="153">
        <v>10118</v>
      </c>
      <c r="E25" s="153">
        <v>2464</v>
      </c>
      <c r="F25" s="153">
        <v>134</v>
      </c>
      <c r="G25" s="153" t="s">
        <v>83</v>
      </c>
      <c r="H25" s="191" t="s">
        <v>418</v>
      </c>
      <c r="I25" s="153">
        <v>16380</v>
      </c>
      <c r="J25" s="153">
        <v>129567</v>
      </c>
      <c r="K25" s="153">
        <v>70004</v>
      </c>
      <c r="L25" s="153">
        <v>2047</v>
      </c>
      <c r="M25" s="153">
        <v>0</v>
      </c>
      <c r="N25" s="153" t="s">
        <v>418</v>
      </c>
      <c r="O25" s="683"/>
    </row>
    <row r="26" spans="1:15" x14ac:dyDescent="0.25">
      <c r="A26" s="683"/>
      <c r="B26" s="310" t="s">
        <v>84</v>
      </c>
      <c r="C26" s="156">
        <v>1027</v>
      </c>
      <c r="D26" s="157">
        <v>6547</v>
      </c>
      <c r="E26" s="157">
        <v>2931</v>
      </c>
      <c r="F26" s="157">
        <v>95</v>
      </c>
      <c r="G26" s="157" t="s">
        <v>417</v>
      </c>
      <c r="H26" s="409" t="s">
        <v>418</v>
      </c>
      <c r="I26" s="157">
        <v>22286</v>
      </c>
      <c r="J26" s="157">
        <v>103407</v>
      </c>
      <c r="K26" s="157">
        <v>56566</v>
      </c>
      <c r="L26" s="157">
        <v>4739</v>
      </c>
      <c r="M26" s="157">
        <v>833</v>
      </c>
      <c r="N26" s="157" t="s">
        <v>418</v>
      </c>
      <c r="O26" s="683"/>
    </row>
    <row r="27" spans="1:15" x14ac:dyDescent="0.25">
      <c r="A27" s="683"/>
      <c r="B27" s="309" t="s">
        <v>85</v>
      </c>
      <c r="C27" s="152">
        <v>483.52</v>
      </c>
      <c r="D27" s="153">
        <v>3192.48</v>
      </c>
      <c r="E27" s="153">
        <v>2101.84</v>
      </c>
      <c r="F27" s="153">
        <v>0</v>
      </c>
      <c r="G27" s="153">
        <v>17.759999999999998</v>
      </c>
      <c r="H27" s="191">
        <v>227.16</v>
      </c>
      <c r="I27" s="153">
        <v>17723.425000000003</v>
      </c>
      <c r="J27" s="153">
        <v>93863.78</v>
      </c>
      <c r="K27" s="153">
        <v>74746.31</v>
      </c>
      <c r="L27" s="153">
        <v>1217</v>
      </c>
      <c r="M27" s="153">
        <v>403.60499999999996</v>
      </c>
      <c r="N27" s="153">
        <v>6676.95</v>
      </c>
      <c r="O27" s="683"/>
    </row>
    <row r="28" spans="1:15" x14ac:dyDescent="0.25">
      <c r="A28" s="683"/>
      <c r="B28" s="319" t="s">
        <v>86</v>
      </c>
      <c r="C28" s="328"/>
      <c r="D28" s="320"/>
      <c r="E28" s="320"/>
      <c r="F28" s="320"/>
      <c r="G28" s="320"/>
      <c r="H28" s="339"/>
      <c r="I28" s="415"/>
      <c r="J28" s="415"/>
      <c r="K28" s="415"/>
      <c r="L28" s="415"/>
      <c r="M28" s="415"/>
      <c r="N28" s="415"/>
      <c r="O28" s="683"/>
    </row>
    <row r="29" spans="1:15" x14ac:dyDescent="0.25">
      <c r="A29" s="683"/>
      <c r="B29" s="309" t="s">
        <v>82</v>
      </c>
      <c r="C29" s="410">
        <f>IFERROR(C25/SUM($C25:$H25),"-")</f>
        <v>6.0648592745807785E-2</v>
      </c>
      <c r="D29" s="251">
        <f t="shared" ref="D29:H29" si="0">IFERROR(D25/SUM($C25:$H25),"-")</f>
        <v>0.74743296151289063</v>
      </c>
      <c r="E29" s="251">
        <f t="shared" si="0"/>
        <v>0.1820196498485632</v>
      </c>
      <c r="F29" s="251">
        <f t="shared" si="0"/>
        <v>9.8987958927384198E-3</v>
      </c>
      <c r="G29" s="251" t="str">
        <f t="shared" si="0"/>
        <v>-</v>
      </c>
      <c r="H29" s="252" t="str">
        <f t="shared" si="0"/>
        <v>-</v>
      </c>
      <c r="I29" s="410">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683"/>
      <c r="B30" s="310" t="s">
        <v>84</v>
      </c>
      <c r="C30" s="411">
        <f t="shared" ref="C30:H30" si="2">IFERROR(C26/SUM($C26:$H26),"-")</f>
        <v>9.6886792452830189E-2</v>
      </c>
      <c r="D30" s="26">
        <f t="shared" si="2"/>
        <v>0.61764150943396223</v>
      </c>
      <c r="E30" s="26">
        <f t="shared" si="2"/>
        <v>0.27650943396226413</v>
      </c>
      <c r="F30" s="26">
        <f t="shared" si="2"/>
        <v>8.962264150943396E-3</v>
      </c>
      <c r="G30" s="26" t="str">
        <f t="shared" si="2"/>
        <v>-</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83"/>
      <c r="B31" s="337" t="s">
        <v>85</v>
      </c>
      <c r="C31" s="412">
        <f t="shared" ref="C31:H31" si="5">IFERROR(C27/SUM($C27:$H27),"-")</f>
        <v>8.0282129787672088E-2</v>
      </c>
      <c r="D31" s="413">
        <f t="shared" si="5"/>
        <v>0.53006927056698261</v>
      </c>
      <c r="E31" s="413">
        <f t="shared" si="5"/>
        <v>0.34898285835729798</v>
      </c>
      <c r="F31" s="413">
        <f t="shared" si="5"/>
        <v>0</v>
      </c>
      <c r="G31" s="413">
        <f t="shared" si="5"/>
        <v>2.9488141649343484E-3</v>
      </c>
      <c r="H31" s="414">
        <f t="shared" si="5"/>
        <v>3.7716927123112989E-2</v>
      </c>
      <c r="I31" s="413">
        <f t="shared" si="3"/>
        <v>9.1061642932960291E-2</v>
      </c>
      <c r="J31" s="413">
        <f t="shared" ref="J31:N31" si="6">IFERROR(J27/SUM($I27:$N27),"-")</f>
        <v>0.48226513885989519</v>
      </c>
      <c r="K31" s="413">
        <f t="shared" si="6"/>
        <v>0.38404099612667175</v>
      </c>
      <c r="L31" s="413">
        <f t="shared" si="6"/>
        <v>6.2528557233950356E-3</v>
      </c>
      <c r="M31" s="413">
        <f t="shared" si="6"/>
        <v>2.0736925507320076E-3</v>
      </c>
      <c r="N31" s="413">
        <f t="shared" si="6"/>
        <v>3.4305673806345506E-2</v>
      </c>
      <c r="O31" s="19"/>
    </row>
    <row r="32" spans="1:15" x14ac:dyDescent="0.25">
      <c r="A32" s="683"/>
      <c r="B32" s="683"/>
      <c r="C32" s="683"/>
      <c r="D32" s="683"/>
      <c r="E32" s="683"/>
      <c r="F32" s="683"/>
      <c r="G32" s="683"/>
      <c r="H32" s="683"/>
      <c r="I32" s="683"/>
      <c r="J32" s="683"/>
      <c r="K32" s="683"/>
      <c r="L32" s="683"/>
      <c r="M32" s="683"/>
      <c r="N32" s="683"/>
      <c r="O32" s="19"/>
    </row>
    <row r="33" spans="1:14" x14ac:dyDescent="0.25">
      <c r="A33" s="684" t="s">
        <v>242</v>
      </c>
      <c r="B33" s="683"/>
      <c r="C33" s="683"/>
      <c r="D33" s="683"/>
      <c r="E33" s="683"/>
      <c r="F33" s="683"/>
      <c r="G33" s="683"/>
      <c r="H33" s="683"/>
      <c r="I33" s="683"/>
      <c r="J33" s="683"/>
      <c r="K33" s="683"/>
      <c r="L33" s="683"/>
      <c r="M33" s="683"/>
      <c r="N33" s="683"/>
    </row>
    <row r="35" spans="1:14" x14ac:dyDescent="0.25">
      <c r="A35" s="683"/>
      <c r="B35" s="683"/>
      <c r="C35" s="728" t="s">
        <v>223</v>
      </c>
      <c r="D35" s="729"/>
      <c r="E35" s="683"/>
      <c r="F35" s="683"/>
      <c r="G35" s="683"/>
      <c r="H35" s="683"/>
      <c r="I35" s="683"/>
      <c r="J35" s="683"/>
      <c r="K35" s="683"/>
      <c r="L35" s="683"/>
      <c r="M35" s="683"/>
      <c r="N35" s="683"/>
    </row>
    <row r="36" spans="1:14" ht="15.75" thickBot="1" x14ac:dyDescent="0.3">
      <c r="A36" s="683"/>
      <c r="B36" s="684" t="s">
        <v>243</v>
      </c>
      <c r="C36" s="432" t="str">
        <f>$A$1</f>
        <v>Renfrewshire</v>
      </c>
      <c r="D36" s="435" t="s">
        <v>78</v>
      </c>
      <c r="E36" s="683"/>
      <c r="F36" s="683"/>
      <c r="G36" s="683"/>
      <c r="H36" s="683"/>
      <c r="I36" s="683"/>
      <c r="J36" s="683"/>
      <c r="K36" s="683"/>
      <c r="L36" s="683"/>
      <c r="M36" s="683"/>
      <c r="N36" s="683"/>
    </row>
    <row r="37" spans="1:14" x14ac:dyDescent="0.25">
      <c r="A37" s="683"/>
      <c r="B37" s="347" t="s">
        <v>84</v>
      </c>
      <c r="C37" s="348">
        <v>2311</v>
      </c>
      <c r="D37" s="349">
        <v>44416</v>
      </c>
      <c r="E37" s="345"/>
      <c r="F37" s="345"/>
      <c r="G37" s="683"/>
      <c r="H37" s="683"/>
      <c r="I37" s="683"/>
      <c r="J37" s="683"/>
      <c r="K37" s="683"/>
      <c r="L37" s="683"/>
      <c r="M37" s="683"/>
      <c r="N37" s="683"/>
    </row>
    <row r="38" spans="1:14" ht="15.75" thickBot="1" x14ac:dyDescent="0.3">
      <c r="A38" s="683"/>
      <c r="B38" s="337" t="s">
        <v>85</v>
      </c>
      <c r="C38" s="350">
        <v>3226.52</v>
      </c>
      <c r="D38" s="351">
        <v>121239.845</v>
      </c>
      <c r="E38" s="345"/>
      <c r="F38" s="345"/>
      <c r="G38" s="683"/>
      <c r="H38" s="683"/>
      <c r="I38" s="683"/>
      <c r="J38" s="683"/>
      <c r="K38" s="683"/>
      <c r="L38" s="683"/>
      <c r="M38" s="683"/>
      <c r="N38" s="683"/>
    </row>
    <row r="40" spans="1:14" x14ac:dyDescent="0.25">
      <c r="A40" s="277" t="s">
        <v>244</v>
      </c>
      <c r="B40" s="360"/>
      <c r="C40" s="356"/>
      <c r="D40" s="356"/>
      <c r="E40" s="683"/>
      <c r="F40" s="683"/>
      <c r="G40" s="683"/>
      <c r="H40" s="683"/>
      <c r="I40" s="683"/>
      <c r="J40" s="683"/>
      <c r="K40" s="683"/>
      <c r="L40" s="683"/>
      <c r="M40" s="683"/>
      <c r="N40" s="683"/>
    </row>
    <row r="41" spans="1:14" x14ac:dyDescent="0.25">
      <c r="A41" s="361"/>
      <c r="B41" s="362"/>
      <c r="C41" s="359"/>
      <c r="D41" s="359"/>
      <c r="E41" s="683"/>
      <c r="F41" s="683"/>
      <c r="G41" s="683"/>
      <c r="H41" s="683"/>
      <c r="I41" s="683"/>
      <c r="J41" s="683"/>
      <c r="K41" s="683"/>
      <c r="L41" s="683"/>
      <c r="M41" s="683"/>
      <c r="N41" s="683"/>
    </row>
    <row r="42" spans="1:14" s="353" customFormat="1" x14ac:dyDescent="0.25">
      <c r="A42" s="361"/>
      <c r="B42" s="362"/>
      <c r="C42" s="759" t="str">
        <f>$A$1</f>
        <v>Renfrewshire</v>
      </c>
      <c r="D42" s="760"/>
      <c r="E42" s="760"/>
      <c r="F42" s="760"/>
      <c r="G42" s="760"/>
      <c r="H42" s="761"/>
      <c r="I42" s="729" t="s">
        <v>78</v>
      </c>
      <c r="J42" s="729"/>
      <c r="K42" s="729"/>
      <c r="L42" s="729"/>
      <c r="M42" s="729"/>
      <c r="N42" s="729"/>
    </row>
    <row r="43" spans="1:14" x14ac:dyDescent="0.25">
      <c r="A43" s="361"/>
      <c r="B43" s="363"/>
      <c r="C43" s="756" t="s">
        <v>81</v>
      </c>
      <c r="D43" s="757"/>
      <c r="E43" s="758"/>
      <c r="F43" s="740" t="s">
        <v>86</v>
      </c>
      <c r="G43" s="740"/>
      <c r="H43" s="746"/>
      <c r="I43" s="756" t="s">
        <v>81</v>
      </c>
      <c r="J43" s="757"/>
      <c r="K43" s="758"/>
      <c r="L43" s="740" t="s">
        <v>86</v>
      </c>
      <c r="M43" s="740"/>
      <c r="N43" s="740"/>
    </row>
    <row r="44" spans="1:14" ht="15.75" thickBot="1" x14ac:dyDescent="0.3">
      <c r="A44" s="361"/>
      <c r="B44" s="363" t="s">
        <v>245</v>
      </c>
      <c r="C44" s="377" t="s">
        <v>82</v>
      </c>
      <c r="D44" s="434" t="s">
        <v>84</v>
      </c>
      <c r="E44" s="384" t="s">
        <v>85</v>
      </c>
      <c r="F44" s="368" t="s">
        <v>82</v>
      </c>
      <c r="G44" s="368" t="s">
        <v>84</v>
      </c>
      <c r="H44" s="379" t="s">
        <v>85</v>
      </c>
      <c r="I44" s="377" t="s">
        <v>82</v>
      </c>
      <c r="J44" s="434" t="s">
        <v>84</v>
      </c>
      <c r="K44" s="384" t="s">
        <v>85</v>
      </c>
      <c r="L44" s="368" t="s">
        <v>82</v>
      </c>
      <c r="M44" s="368" t="s">
        <v>84</v>
      </c>
      <c r="N44" s="352" t="s">
        <v>85</v>
      </c>
    </row>
    <row r="45" spans="1:14" x14ac:dyDescent="0.25">
      <c r="A45" s="361"/>
      <c r="B45" s="370" t="s">
        <v>246</v>
      </c>
      <c r="C45" s="401">
        <v>5933</v>
      </c>
      <c r="D45" s="402">
        <v>3758</v>
      </c>
      <c r="E45" s="416">
        <v>2613</v>
      </c>
      <c r="F45" s="417">
        <f>IFERROR(C45/SUM(C$45:C$49),"-")</f>
        <v>0.58952702702702697</v>
      </c>
      <c r="G45" s="417">
        <f t="shared" ref="G45:H45" si="7">IFERROR(D45/SUM(D$45:D$49),"-")</f>
        <v>0.49900411631921393</v>
      </c>
      <c r="H45" s="418">
        <f t="shared" si="7"/>
        <v>0.56567747075276453</v>
      </c>
      <c r="I45" s="401">
        <v>67473</v>
      </c>
      <c r="J45" s="402">
        <v>77897</v>
      </c>
      <c r="K45" s="416">
        <v>76535.02</v>
      </c>
      <c r="L45" s="417">
        <f>IFERROR(I45/SUM(I$45:I$49),"-")</f>
        <v>0.56286131386861316</v>
      </c>
      <c r="M45" s="417">
        <f t="shared" ref="M45:N45" si="8">IFERROR(J45/SUM(J$45:J$49),"-")</f>
        <v>0.59889442445490049</v>
      </c>
      <c r="N45" s="417">
        <f t="shared" si="8"/>
        <v>0.6824664877252814</v>
      </c>
    </row>
    <row r="46" spans="1:14" x14ac:dyDescent="0.25">
      <c r="A46" s="683"/>
      <c r="B46" s="371" t="s">
        <v>247</v>
      </c>
      <c r="C46" s="165">
        <v>724</v>
      </c>
      <c r="D46" s="158">
        <v>425</v>
      </c>
      <c r="E46" s="390">
        <v>315.88</v>
      </c>
      <c r="F46" s="12">
        <f t="shared" ref="F46:F54" si="9">IFERROR(C46/SUM(C$45:C$49),"-")</f>
        <v>7.1939586645468998E-2</v>
      </c>
      <c r="G46" s="12">
        <f t="shared" ref="G46:G54" si="10">IFERROR(D46/SUM(D$45:D$49),"-")</f>
        <v>5.6433408577878104E-2</v>
      </c>
      <c r="H46" s="148">
        <f t="shared" ref="H46:H54" si="11">IFERROR(E46/SUM(E$45:E$49),"-")</f>
        <v>6.8383543613235079E-2</v>
      </c>
      <c r="I46" s="165">
        <v>11142</v>
      </c>
      <c r="J46" s="158">
        <v>12202</v>
      </c>
      <c r="K46" s="390">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83"/>
      <c r="B47" s="372" t="s">
        <v>248</v>
      </c>
      <c r="C47" s="408">
        <v>379</v>
      </c>
      <c r="D47" s="154">
        <v>598</v>
      </c>
      <c r="E47" s="419">
        <v>55.64</v>
      </c>
      <c r="F47" s="354">
        <f t="shared" si="9"/>
        <v>3.7658982511923692E-2</v>
      </c>
      <c r="G47" s="354">
        <f t="shared" si="10"/>
        <v>7.9405125481343777E-2</v>
      </c>
      <c r="H47" s="420">
        <f t="shared" si="11"/>
        <v>1.204527151652653E-2</v>
      </c>
      <c r="I47" s="408">
        <v>4730</v>
      </c>
      <c r="J47" s="154">
        <v>5790</v>
      </c>
      <c r="K47" s="419">
        <v>2073.6149999999998</v>
      </c>
      <c r="L47" s="354">
        <f t="shared" si="12"/>
        <v>3.94577685088634E-2</v>
      </c>
      <c r="M47" s="354">
        <f t="shared" si="13"/>
        <v>4.4515176676815205E-2</v>
      </c>
      <c r="N47" s="354">
        <f t="shared" si="14"/>
        <v>1.8490525591349675E-2</v>
      </c>
    </row>
    <row r="48" spans="1:14" s="353" customFormat="1" x14ac:dyDescent="0.25">
      <c r="A48" s="683"/>
      <c r="B48" s="373" t="s">
        <v>132</v>
      </c>
      <c r="C48" s="165">
        <v>1810</v>
      </c>
      <c r="D48" s="158">
        <v>1914</v>
      </c>
      <c r="E48" s="390">
        <v>1034.1600000000001</v>
      </c>
      <c r="F48" s="12">
        <f t="shared" si="9"/>
        <v>0.1798489666136725</v>
      </c>
      <c r="G48" s="12">
        <f t="shared" si="10"/>
        <v>0.25414951533660868</v>
      </c>
      <c r="H48" s="148">
        <f t="shared" si="11"/>
        <v>0.22388098475073825</v>
      </c>
      <c r="I48" s="165">
        <v>9643</v>
      </c>
      <c r="J48" s="158">
        <v>11972</v>
      </c>
      <c r="K48" s="390">
        <v>5116.24</v>
      </c>
      <c r="L48" s="12">
        <f t="shared" si="12"/>
        <v>8.044212721584984E-2</v>
      </c>
      <c r="M48" s="12">
        <f t="shared" si="13"/>
        <v>9.2044161515514963E-2</v>
      </c>
      <c r="N48" s="12">
        <f t="shared" si="14"/>
        <v>4.5621760380536822E-2</v>
      </c>
    </row>
    <row r="49" spans="1:14" x14ac:dyDescent="0.25">
      <c r="A49" s="683"/>
      <c r="B49" s="372" t="s">
        <v>249</v>
      </c>
      <c r="C49" s="408">
        <f>SUM(C50:C54)</f>
        <v>1218</v>
      </c>
      <c r="D49" s="154">
        <f t="shared" ref="D49:E49" si="15">SUM(D50:D54)</f>
        <v>836</v>
      </c>
      <c r="E49" s="419">
        <f t="shared" si="15"/>
        <v>600.55999999999995</v>
      </c>
      <c r="F49" s="354">
        <f t="shared" si="9"/>
        <v>0.1210254372019078</v>
      </c>
      <c r="G49" s="354">
        <f t="shared" si="10"/>
        <v>0.11100783428495552</v>
      </c>
      <c r="H49" s="420">
        <f t="shared" si="11"/>
        <v>0.13001272936673564</v>
      </c>
      <c r="I49" s="408">
        <f>SUM(I50:I54)</f>
        <v>26887</v>
      </c>
      <c r="J49" s="154">
        <f t="shared" ref="J49:K49" si="16">SUM(J50:J54)</f>
        <v>22207</v>
      </c>
      <c r="K49" s="419">
        <f t="shared" si="16"/>
        <v>19771.59</v>
      </c>
      <c r="L49" s="354">
        <f t="shared" si="12"/>
        <v>0.22429197080291971</v>
      </c>
      <c r="M49" s="354">
        <f t="shared" si="13"/>
        <v>0.17073377002798537</v>
      </c>
      <c r="N49" s="354">
        <f t="shared" si="14"/>
        <v>0.17630422758162598</v>
      </c>
    </row>
    <row r="50" spans="1:14" ht="21" customHeight="1" x14ac:dyDescent="0.25">
      <c r="A50" s="683"/>
      <c r="B50" s="391" t="s">
        <v>250</v>
      </c>
      <c r="C50" s="421">
        <v>359</v>
      </c>
      <c r="D50" s="422">
        <v>0</v>
      </c>
      <c r="E50" s="392">
        <v>5</v>
      </c>
      <c r="F50" s="393">
        <f t="shared" si="9"/>
        <v>3.5671701112877582E-2</v>
      </c>
      <c r="G50" s="393">
        <f t="shared" si="10"/>
        <v>0</v>
      </c>
      <c r="H50" s="394">
        <f t="shared" si="11"/>
        <v>1.0824291441882215E-3</v>
      </c>
      <c r="I50" s="421">
        <v>954</v>
      </c>
      <c r="J50" s="422">
        <v>1847</v>
      </c>
      <c r="K50" s="392">
        <v>515.52</v>
      </c>
      <c r="L50" s="393">
        <f t="shared" si="12"/>
        <v>7.9582898852971849E-3</v>
      </c>
      <c r="M50" s="393">
        <f t="shared" si="13"/>
        <v>1.4200264477042777E-2</v>
      </c>
      <c r="N50" s="393">
        <f t="shared" si="14"/>
        <v>4.5969168591337281E-3</v>
      </c>
    </row>
    <row r="51" spans="1:14" x14ac:dyDescent="0.25">
      <c r="A51" s="683"/>
      <c r="B51" s="375" t="s">
        <v>251</v>
      </c>
      <c r="C51" s="408">
        <v>334</v>
      </c>
      <c r="D51" s="154">
        <v>141</v>
      </c>
      <c r="E51" s="419">
        <v>94.24</v>
      </c>
      <c r="F51" s="354">
        <f t="shared" si="9"/>
        <v>3.3187599364069953E-2</v>
      </c>
      <c r="G51" s="354">
        <f t="shared" si="10"/>
        <v>1.8722613198778382E-2</v>
      </c>
      <c r="H51" s="420">
        <f t="shared" si="11"/>
        <v>2.0401624509659596E-2</v>
      </c>
      <c r="I51" s="408">
        <v>2960</v>
      </c>
      <c r="J51" s="154">
        <v>4181</v>
      </c>
      <c r="K51" s="419">
        <v>3523.2200000000003</v>
      </c>
      <c r="L51" s="354">
        <f t="shared" si="12"/>
        <v>2.4692387904066738E-2</v>
      </c>
      <c r="M51" s="354">
        <f t="shared" si="13"/>
        <v>3.2144724298059479E-2</v>
      </c>
      <c r="N51" s="354">
        <f t="shared" si="14"/>
        <v>3.1416723728346398E-2</v>
      </c>
    </row>
    <row r="52" spans="1:14" x14ac:dyDescent="0.25">
      <c r="A52" s="683"/>
      <c r="B52" s="374" t="s">
        <v>252</v>
      </c>
      <c r="C52" s="165">
        <v>12</v>
      </c>
      <c r="D52" s="158">
        <v>2</v>
      </c>
      <c r="E52" s="390">
        <v>6.72</v>
      </c>
      <c r="F52" s="12">
        <f t="shared" si="9"/>
        <v>1.1923688394276629E-3</v>
      </c>
      <c r="G52" s="12">
        <f t="shared" si="10"/>
        <v>2.6556898154295579E-4</v>
      </c>
      <c r="H52" s="148">
        <f t="shared" si="11"/>
        <v>1.4547847697889695E-3</v>
      </c>
      <c r="I52" s="165">
        <v>1976</v>
      </c>
      <c r="J52" s="158">
        <v>1264</v>
      </c>
      <c r="K52" s="390">
        <v>1730.095</v>
      </c>
      <c r="L52" s="12">
        <f t="shared" si="12"/>
        <v>1.6483837330552659E-2</v>
      </c>
      <c r="M52" s="12">
        <f t="shared" si="13"/>
        <v>9.7179936648522317E-3</v>
      </c>
      <c r="N52" s="12">
        <f t="shared" si="14"/>
        <v>1.5427341079692286E-2</v>
      </c>
    </row>
    <row r="53" spans="1:14" x14ac:dyDescent="0.25">
      <c r="A53" s="683"/>
      <c r="B53" s="375" t="s">
        <v>253</v>
      </c>
      <c r="C53" s="408">
        <v>269</v>
      </c>
      <c r="D53" s="154">
        <v>232</v>
      </c>
      <c r="E53" s="419">
        <v>139.28</v>
      </c>
      <c r="F53" s="354">
        <f t="shared" si="9"/>
        <v>2.6728934817170112E-2</v>
      </c>
      <c r="G53" s="354">
        <f t="shared" si="10"/>
        <v>3.080600185898287E-2</v>
      </c>
      <c r="H53" s="420">
        <f t="shared" si="11"/>
        <v>3.0152146240507098E-2</v>
      </c>
      <c r="I53" s="408">
        <v>6928</v>
      </c>
      <c r="J53" s="154">
        <v>8357</v>
      </c>
      <c r="K53" s="419">
        <v>8157.2749999999996</v>
      </c>
      <c r="L53" s="354">
        <f t="shared" si="12"/>
        <v>5.7793534932221065E-2</v>
      </c>
      <c r="M53" s="354">
        <f t="shared" si="13"/>
        <v>6.4251007165482668E-2</v>
      </c>
      <c r="N53" s="354">
        <f t="shared" si="14"/>
        <v>7.2738817062558345E-2</v>
      </c>
    </row>
    <row r="54" spans="1:14" ht="15.75" thickBot="1" x14ac:dyDescent="0.3">
      <c r="A54" s="683"/>
      <c r="B54" s="376" t="s">
        <v>254</v>
      </c>
      <c r="C54" s="425">
        <v>244</v>
      </c>
      <c r="D54" s="426">
        <v>461</v>
      </c>
      <c r="E54" s="423">
        <v>355.32</v>
      </c>
      <c r="F54" s="355">
        <f t="shared" si="9"/>
        <v>2.4244833068362479E-2</v>
      </c>
      <c r="G54" s="355">
        <f t="shared" si="10"/>
        <v>6.1213650245651306E-2</v>
      </c>
      <c r="H54" s="424">
        <f t="shared" si="11"/>
        <v>7.6921744702591777E-2</v>
      </c>
      <c r="I54" s="425">
        <v>14069</v>
      </c>
      <c r="J54" s="426">
        <v>6558</v>
      </c>
      <c r="K54" s="423">
        <v>5845.48</v>
      </c>
      <c r="L54" s="355">
        <f t="shared" si="12"/>
        <v>0.11736392075078206</v>
      </c>
      <c r="M54" s="355">
        <f t="shared" si="13"/>
        <v>5.0419780422548202E-2</v>
      </c>
      <c r="N54" s="355">
        <f t="shared" si="14"/>
        <v>5.2124428851895215E-2</v>
      </c>
    </row>
    <row r="55" spans="1:14" x14ac:dyDescent="0.25">
      <c r="A55" s="683"/>
      <c r="B55" s="683"/>
      <c r="C55" s="683"/>
      <c r="D55" s="683"/>
      <c r="E55" s="683"/>
      <c r="F55" s="19"/>
      <c r="G55" s="19"/>
      <c r="H55" s="19"/>
      <c r="I55" s="683"/>
      <c r="J55" s="683"/>
      <c r="K55" s="683"/>
      <c r="L55" s="683"/>
      <c r="M55" s="683"/>
      <c r="N55" s="683"/>
    </row>
    <row r="56" spans="1:14" x14ac:dyDescent="0.25">
      <c r="A56" s="277" t="s">
        <v>255</v>
      </c>
      <c r="B56" s="683"/>
      <c r="C56" s="683"/>
      <c r="D56" s="683"/>
      <c r="E56" s="683"/>
      <c r="F56" s="683"/>
      <c r="G56" s="683"/>
      <c r="H56" s="683"/>
      <c r="I56" s="683"/>
      <c r="J56" s="683"/>
      <c r="K56" s="683"/>
      <c r="L56" s="683"/>
      <c r="M56" s="683"/>
      <c r="N56" s="683"/>
    </row>
    <row r="58" spans="1:14" x14ac:dyDescent="0.25">
      <c r="A58" s="683"/>
      <c r="B58" s="362"/>
      <c r="C58" s="759" t="str">
        <f>$A$1</f>
        <v>Renfrewshire</v>
      </c>
      <c r="D58" s="760"/>
      <c r="E58" s="760"/>
      <c r="F58" s="760"/>
      <c r="G58" s="760"/>
      <c r="H58" s="761"/>
      <c r="I58" s="729" t="s">
        <v>78</v>
      </c>
      <c r="J58" s="729"/>
      <c r="K58" s="729"/>
      <c r="L58" s="729"/>
      <c r="M58" s="729"/>
      <c r="N58" s="729"/>
    </row>
    <row r="59" spans="1:14" x14ac:dyDescent="0.25">
      <c r="A59" s="683"/>
      <c r="B59" s="363"/>
      <c r="C59" s="756" t="s">
        <v>81</v>
      </c>
      <c r="D59" s="757"/>
      <c r="E59" s="758"/>
      <c r="F59" s="740" t="s">
        <v>86</v>
      </c>
      <c r="G59" s="740"/>
      <c r="H59" s="746"/>
      <c r="I59" s="756" t="s">
        <v>81</v>
      </c>
      <c r="J59" s="757"/>
      <c r="K59" s="758"/>
      <c r="L59" s="740" t="s">
        <v>86</v>
      </c>
      <c r="M59" s="740"/>
      <c r="N59" s="740"/>
    </row>
    <row r="60" spans="1:14" ht="18" thickBot="1" x14ac:dyDescent="0.3">
      <c r="A60" s="683"/>
      <c r="B60" s="363" t="s">
        <v>256</v>
      </c>
      <c r="C60" s="377" t="s">
        <v>82</v>
      </c>
      <c r="D60" s="434" t="s">
        <v>84</v>
      </c>
      <c r="E60" s="384" t="s">
        <v>85</v>
      </c>
      <c r="F60" s="368" t="s">
        <v>82</v>
      </c>
      <c r="G60" s="368" t="s">
        <v>84</v>
      </c>
      <c r="H60" s="379" t="s">
        <v>85</v>
      </c>
      <c r="I60" s="377" t="s">
        <v>82</v>
      </c>
      <c r="J60" s="434" t="s">
        <v>84</v>
      </c>
      <c r="K60" s="384" t="s">
        <v>85</v>
      </c>
      <c r="L60" s="368" t="s">
        <v>82</v>
      </c>
      <c r="M60" s="368" t="s">
        <v>84</v>
      </c>
      <c r="N60" s="352" t="s">
        <v>85</v>
      </c>
    </row>
    <row r="61" spans="1:14" ht="39" x14ac:dyDescent="0.25">
      <c r="A61" s="683"/>
      <c r="B61" s="400" t="s">
        <v>257</v>
      </c>
      <c r="C61" s="380">
        <v>216</v>
      </c>
      <c r="D61" s="369">
        <v>264</v>
      </c>
      <c r="E61" s="388">
        <v>736.31999999999994</v>
      </c>
      <c r="F61" s="427">
        <f>IFERROR(C61/SUM(C$61:C$77),"-")</f>
        <v>0.1125</v>
      </c>
      <c r="G61" s="427">
        <f t="shared" ref="G61:G77" si="17">IFERROR(D61/SUM(D$61:D$77),"-")</f>
        <v>0.11902614968440037</v>
      </c>
      <c r="H61" s="428">
        <f t="shared" ref="H61:H77" si="18">IFERROR(E61/SUM(E$61:E$77),"-")</f>
        <v>0.36324887520719862</v>
      </c>
      <c r="I61" s="380">
        <v>8804</v>
      </c>
      <c r="J61" s="369">
        <v>6271</v>
      </c>
      <c r="K61" s="388">
        <v>61637.41</v>
      </c>
      <c r="L61" s="427">
        <f>IFERROR(I61/SUM(I$61:I$77),"-")</f>
        <v>0.15132087794984617</v>
      </c>
      <c r="M61" s="427">
        <f t="shared" ref="M61:N61" si="19">IFERROR(J61/SUM(J$61:J$77),"-")</f>
        <v>8.152732094801024E-2</v>
      </c>
      <c r="N61" s="427">
        <f t="shared" si="19"/>
        <v>0.42502891080006672</v>
      </c>
    </row>
    <row r="62" spans="1:14" ht="26.25" x14ac:dyDescent="0.25">
      <c r="A62" s="683"/>
      <c r="B62" s="346" t="s">
        <v>177</v>
      </c>
      <c r="C62" s="381">
        <v>33</v>
      </c>
      <c r="D62" s="366">
        <v>112</v>
      </c>
      <c r="E62" s="389">
        <v>36.479999999999997</v>
      </c>
      <c r="F62" s="356">
        <f t="shared" ref="F62:F77" si="20">IFERROR(C62/SUM(C$61:C$77),"-")</f>
        <v>1.7187500000000001E-2</v>
      </c>
      <c r="G62" s="356">
        <f t="shared" si="17"/>
        <v>5.0495942290351668E-2</v>
      </c>
      <c r="H62" s="429">
        <f t="shared" si="18"/>
        <v>1.7996684821217142E-2</v>
      </c>
      <c r="I62" s="381">
        <v>456</v>
      </c>
      <c r="J62" s="366">
        <v>676</v>
      </c>
      <c r="K62" s="389">
        <v>935.43500000000006</v>
      </c>
      <c r="L62" s="356">
        <f t="shared" ref="L62:L77" si="21">IFERROR(I62/SUM(I$61:I$77),"-")</f>
        <v>7.8376102163936687E-3</v>
      </c>
      <c r="M62" s="356">
        <f t="shared" ref="M62:M77" si="22">IFERROR(J62/SUM(J$61:J$77),"-")</f>
        <v>8.7884657886868004E-3</v>
      </c>
      <c r="N62" s="356">
        <f t="shared" ref="N62:N77" si="23">IFERROR(K62/SUM(K$61:K$77),"-")</f>
        <v>6.4504157324952564E-3</v>
      </c>
    </row>
    <row r="63" spans="1:14" x14ac:dyDescent="0.25">
      <c r="A63" s="683"/>
      <c r="B63" s="398" t="s">
        <v>258</v>
      </c>
      <c r="C63" s="382">
        <v>108</v>
      </c>
      <c r="D63" s="364">
        <v>291</v>
      </c>
      <c r="E63" s="387">
        <v>431.52</v>
      </c>
      <c r="F63" s="357">
        <f t="shared" si="20"/>
        <v>5.6250000000000001E-2</v>
      </c>
      <c r="G63" s="357">
        <f t="shared" si="17"/>
        <v>0.13119927862939584</v>
      </c>
      <c r="H63" s="430">
        <f t="shared" si="18"/>
        <v>0.2128818375562396</v>
      </c>
      <c r="I63" s="382">
        <v>11431</v>
      </c>
      <c r="J63" s="364">
        <v>28582</v>
      </c>
      <c r="K63" s="387">
        <v>30331.705000000002</v>
      </c>
      <c r="L63" s="357">
        <f t="shared" si="21"/>
        <v>0.19647307540262285</v>
      </c>
      <c r="M63" s="357">
        <f t="shared" si="22"/>
        <v>0.37158569404178421</v>
      </c>
      <c r="N63" s="357">
        <f t="shared" si="23"/>
        <v>0.20915628250536383</v>
      </c>
    </row>
    <row r="64" spans="1:14" x14ac:dyDescent="0.25">
      <c r="A64" s="683"/>
      <c r="B64" s="346" t="s">
        <v>178</v>
      </c>
      <c r="C64" s="381">
        <v>129</v>
      </c>
      <c r="D64" s="366">
        <v>63</v>
      </c>
      <c r="E64" s="389">
        <v>26.88</v>
      </c>
      <c r="F64" s="356">
        <f t="shared" si="20"/>
        <v>6.7187499999999997E-2</v>
      </c>
      <c r="G64" s="356">
        <f t="shared" si="17"/>
        <v>2.8403967538322812E-2</v>
      </c>
      <c r="H64" s="429">
        <f t="shared" si="18"/>
        <v>1.3260715131423156E-2</v>
      </c>
      <c r="I64" s="381">
        <v>992</v>
      </c>
      <c r="J64" s="366">
        <v>721</v>
      </c>
      <c r="K64" s="389">
        <v>859.3</v>
      </c>
      <c r="L64" s="356">
        <f t="shared" si="21"/>
        <v>1.705023976899675E-2</v>
      </c>
      <c r="M64" s="356">
        <f t="shared" si="22"/>
        <v>9.3734967953301527E-3</v>
      </c>
      <c r="N64" s="356">
        <f t="shared" si="23"/>
        <v>5.9254167728737678E-3</v>
      </c>
    </row>
    <row r="65" spans="1:14" x14ac:dyDescent="0.25">
      <c r="A65" s="683"/>
      <c r="B65" s="398" t="s">
        <v>179</v>
      </c>
      <c r="C65" s="382">
        <v>71</v>
      </c>
      <c r="D65" s="364">
        <v>58</v>
      </c>
      <c r="E65" s="387">
        <v>22.56</v>
      </c>
      <c r="F65" s="357">
        <f t="shared" si="20"/>
        <v>3.6979166666666667E-2</v>
      </c>
      <c r="G65" s="357">
        <f t="shared" si="17"/>
        <v>2.6149684400360685E-2</v>
      </c>
      <c r="H65" s="430">
        <f t="shared" si="18"/>
        <v>1.1129528771015864E-2</v>
      </c>
      <c r="I65" s="382">
        <v>406</v>
      </c>
      <c r="J65" s="364">
        <v>666</v>
      </c>
      <c r="K65" s="387">
        <v>660.57999999999993</v>
      </c>
      <c r="L65" s="357">
        <f t="shared" si="21"/>
        <v>6.9782231312627832E-3</v>
      </c>
      <c r="M65" s="357">
        <f t="shared" si="22"/>
        <v>8.6584588983216106E-3</v>
      </c>
      <c r="N65" s="357">
        <f t="shared" si="23"/>
        <v>4.5551167366751459E-3</v>
      </c>
    </row>
    <row r="66" spans="1:14" x14ac:dyDescent="0.25">
      <c r="A66" s="683"/>
      <c r="B66" s="346" t="s">
        <v>180</v>
      </c>
      <c r="C66" s="381">
        <v>237</v>
      </c>
      <c r="D66" s="366">
        <v>241</v>
      </c>
      <c r="E66" s="389">
        <v>86.399999999999991</v>
      </c>
      <c r="F66" s="356">
        <f t="shared" si="20"/>
        <v>0.12343750000000001</v>
      </c>
      <c r="G66" s="356">
        <f t="shared" si="17"/>
        <v>0.10865644724977457</v>
      </c>
      <c r="H66" s="429">
        <f t="shared" si="18"/>
        <v>4.2623727208145862E-2</v>
      </c>
      <c r="I66" s="381">
        <v>1599</v>
      </c>
      <c r="J66" s="366">
        <v>2189</v>
      </c>
      <c r="K66" s="389">
        <v>2413.89</v>
      </c>
      <c r="L66" s="356">
        <f t="shared" si="21"/>
        <v>2.748319898248569E-2</v>
      </c>
      <c r="M66" s="356">
        <f t="shared" si="22"/>
        <v>2.845850830093995E-2</v>
      </c>
      <c r="N66" s="356">
        <f t="shared" si="23"/>
        <v>1.6645297677030442E-2</v>
      </c>
    </row>
    <row r="67" spans="1:14" ht="26.25" x14ac:dyDescent="0.25">
      <c r="A67" s="683"/>
      <c r="B67" s="398" t="s">
        <v>259</v>
      </c>
      <c r="C67" s="382">
        <v>123</v>
      </c>
      <c r="D67" s="364">
        <v>212</v>
      </c>
      <c r="E67" s="387">
        <v>72.48</v>
      </c>
      <c r="F67" s="357">
        <f t="shared" si="20"/>
        <v>6.4062499999999994E-2</v>
      </c>
      <c r="G67" s="357">
        <f t="shared" si="17"/>
        <v>9.5581605049594232E-2</v>
      </c>
      <c r="H67" s="430">
        <f t="shared" si="18"/>
        <v>3.5756571157944589E-2</v>
      </c>
      <c r="I67" s="382">
        <v>1506</v>
      </c>
      <c r="J67" s="364">
        <v>1612</v>
      </c>
      <c r="K67" s="387">
        <v>1950.8150000000001</v>
      </c>
      <c r="L67" s="357">
        <f t="shared" si="21"/>
        <v>2.5884739004142246E-2</v>
      </c>
      <c r="M67" s="357">
        <f t="shared" si="22"/>
        <v>2.0957110726868525E-2</v>
      </c>
      <c r="N67" s="357">
        <f t="shared" si="23"/>
        <v>1.3452102783397812E-2</v>
      </c>
    </row>
    <row r="68" spans="1:14" ht="26.25" x14ac:dyDescent="0.25">
      <c r="A68" s="683"/>
      <c r="B68" s="346" t="s">
        <v>260</v>
      </c>
      <c r="C68" s="381">
        <v>269</v>
      </c>
      <c r="D68" s="366">
        <v>127</v>
      </c>
      <c r="E68" s="389">
        <v>42.72</v>
      </c>
      <c r="F68" s="356">
        <f t="shared" si="20"/>
        <v>0.14010416666666667</v>
      </c>
      <c r="G68" s="356">
        <f t="shared" si="17"/>
        <v>5.7258791704238053E-2</v>
      </c>
      <c r="H68" s="429">
        <f t="shared" si="18"/>
        <v>2.1075065119583233E-2</v>
      </c>
      <c r="I68" s="381">
        <v>5061</v>
      </c>
      <c r="J68" s="366">
        <v>3297</v>
      </c>
      <c r="K68" s="389">
        <v>4764.1350000000002</v>
      </c>
      <c r="L68" s="356">
        <f t="shared" si="21"/>
        <v>8.6987160756948151E-2</v>
      </c>
      <c r="M68" s="356">
        <f t="shared" si="22"/>
        <v>4.2863271753402932E-2</v>
      </c>
      <c r="N68" s="356">
        <f t="shared" si="23"/>
        <v>3.285172284095772E-2</v>
      </c>
    </row>
    <row r="69" spans="1:14" ht="26.25" x14ac:dyDescent="0.25">
      <c r="A69" s="683"/>
      <c r="B69" s="398" t="s">
        <v>261</v>
      </c>
      <c r="C69" s="382">
        <v>69</v>
      </c>
      <c r="D69" s="364">
        <v>56</v>
      </c>
      <c r="E69" s="387">
        <v>12.959999999999999</v>
      </c>
      <c r="F69" s="357">
        <f t="shared" si="20"/>
        <v>3.5937499999999997E-2</v>
      </c>
      <c r="G69" s="357">
        <f t="shared" si="17"/>
        <v>2.5247971145175834E-2</v>
      </c>
      <c r="H69" s="430">
        <f t="shared" si="18"/>
        <v>6.3935590812218791E-3</v>
      </c>
      <c r="I69" s="382">
        <v>171</v>
      </c>
      <c r="J69" s="364">
        <v>199</v>
      </c>
      <c r="K69" s="387">
        <v>488.07499999999999</v>
      </c>
      <c r="L69" s="357">
        <f t="shared" si="21"/>
        <v>2.9391038311476253E-3</v>
      </c>
      <c r="M69" s="357">
        <f t="shared" si="22"/>
        <v>2.5871371182672681E-3</v>
      </c>
      <c r="N69" s="357">
        <f t="shared" si="23"/>
        <v>3.3655856993138186E-3</v>
      </c>
    </row>
    <row r="70" spans="1:14" x14ac:dyDescent="0.25">
      <c r="A70" s="683"/>
      <c r="B70" s="346" t="s">
        <v>182</v>
      </c>
      <c r="C70" s="381">
        <v>62</v>
      </c>
      <c r="D70" s="366">
        <v>68</v>
      </c>
      <c r="E70" s="389">
        <v>17.28</v>
      </c>
      <c r="F70" s="356">
        <f t="shared" si="20"/>
        <v>3.229166666666667E-2</v>
      </c>
      <c r="G70" s="356">
        <f t="shared" si="17"/>
        <v>3.0658250676284943E-2</v>
      </c>
      <c r="H70" s="429">
        <f t="shared" si="18"/>
        <v>8.5247454416291727E-3</v>
      </c>
      <c r="I70" s="381">
        <v>418</v>
      </c>
      <c r="J70" s="366">
        <v>337</v>
      </c>
      <c r="K70" s="389">
        <v>342.33</v>
      </c>
      <c r="L70" s="356">
        <f t="shared" si="21"/>
        <v>7.1844760316941954E-3</v>
      </c>
      <c r="M70" s="356">
        <f t="shared" si="22"/>
        <v>4.3812322053068814E-3</v>
      </c>
      <c r="N70" s="356">
        <f t="shared" si="23"/>
        <v>2.3605817803536329E-3</v>
      </c>
    </row>
    <row r="71" spans="1:14" ht="26.25" x14ac:dyDescent="0.25">
      <c r="A71" s="683"/>
      <c r="B71" s="398" t="s">
        <v>262</v>
      </c>
      <c r="C71" s="382">
        <v>159</v>
      </c>
      <c r="D71" s="364">
        <v>49</v>
      </c>
      <c r="E71" s="387">
        <v>13.92</v>
      </c>
      <c r="F71" s="357">
        <f t="shared" si="20"/>
        <v>8.2812499999999997E-2</v>
      </c>
      <c r="G71" s="357">
        <f t="shared" si="17"/>
        <v>2.2091974752028856E-2</v>
      </c>
      <c r="H71" s="430">
        <f t="shared" si="18"/>
        <v>6.8671560502012782E-3</v>
      </c>
      <c r="I71" s="382">
        <v>440</v>
      </c>
      <c r="J71" s="364">
        <v>367</v>
      </c>
      <c r="K71" s="387">
        <v>406.84</v>
      </c>
      <c r="L71" s="357">
        <f t="shared" si="21"/>
        <v>7.5626063491517851E-3</v>
      </c>
      <c r="M71" s="357">
        <f t="shared" si="22"/>
        <v>4.771252876402449E-3</v>
      </c>
      <c r="N71" s="357">
        <f t="shared" si="23"/>
        <v>2.8054190153333687E-3</v>
      </c>
    </row>
    <row r="72" spans="1:14" x14ac:dyDescent="0.25">
      <c r="A72" s="683"/>
      <c r="B72" s="346" t="s">
        <v>263</v>
      </c>
      <c r="C72" s="381">
        <v>31</v>
      </c>
      <c r="D72" s="366">
        <v>8</v>
      </c>
      <c r="E72" s="389">
        <v>0</v>
      </c>
      <c r="F72" s="356">
        <f t="shared" si="20"/>
        <v>1.6145833333333335E-2</v>
      </c>
      <c r="G72" s="356">
        <f t="shared" si="17"/>
        <v>3.6068530207394047E-3</v>
      </c>
      <c r="H72" s="429">
        <f t="shared" si="18"/>
        <v>0</v>
      </c>
      <c r="I72" s="381">
        <v>80</v>
      </c>
      <c r="J72" s="366">
        <v>457</v>
      </c>
      <c r="K72" s="389">
        <v>18</v>
      </c>
      <c r="L72" s="356">
        <f t="shared" si="21"/>
        <v>1.3750193362094155E-3</v>
      </c>
      <c r="M72" s="356">
        <f t="shared" si="22"/>
        <v>5.9413148896891536E-3</v>
      </c>
      <c r="N72" s="356">
        <f t="shared" si="23"/>
        <v>1.2412138009045481E-4</v>
      </c>
    </row>
    <row r="73" spans="1:14" x14ac:dyDescent="0.25">
      <c r="A73" s="683"/>
      <c r="B73" s="398" t="s">
        <v>184</v>
      </c>
      <c r="C73" s="382">
        <v>252</v>
      </c>
      <c r="D73" s="364">
        <v>279</v>
      </c>
      <c r="E73" s="387">
        <v>95.52</v>
      </c>
      <c r="F73" s="357">
        <f t="shared" si="20"/>
        <v>0.13125000000000001</v>
      </c>
      <c r="G73" s="357">
        <f t="shared" si="17"/>
        <v>0.12578899909828675</v>
      </c>
      <c r="H73" s="430">
        <f t="shared" si="18"/>
        <v>4.7122898413450146E-2</v>
      </c>
      <c r="I73" s="382">
        <v>2845</v>
      </c>
      <c r="J73" s="364">
        <v>2989</v>
      </c>
      <c r="K73" s="387">
        <v>2202.06</v>
      </c>
      <c r="L73" s="357">
        <f t="shared" si="21"/>
        <v>4.8899125143947335E-2</v>
      </c>
      <c r="M73" s="357">
        <f t="shared" si="22"/>
        <v>3.8859059530155095E-2</v>
      </c>
      <c r="N73" s="357">
        <f t="shared" si="23"/>
        <v>1.5184595902332607E-2</v>
      </c>
    </row>
    <row r="74" spans="1:14" x14ac:dyDescent="0.25">
      <c r="A74" s="683"/>
      <c r="B74" s="346" t="s">
        <v>264</v>
      </c>
      <c r="C74" s="381">
        <v>18</v>
      </c>
      <c r="D74" s="366">
        <v>11</v>
      </c>
      <c r="E74" s="389">
        <v>7.68</v>
      </c>
      <c r="F74" s="356">
        <f t="shared" si="20"/>
        <v>9.3749999999999997E-3</v>
      </c>
      <c r="G74" s="356">
        <f t="shared" si="17"/>
        <v>4.9594229035166814E-3</v>
      </c>
      <c r="H74" s="429">
        <f t="shared" si="18"/>
        <v>3.7887757518351877E-3</v>
      </c>
      <c r="I74" s="381">
        <v>298</v>
      </c>
      <c r="J74" s="366">
        <v>249</v>
      </c>
      <c r="K74" s="389">
        <v>529.36</v>
      </c>
      <c r="L74" s="356">
        <f t="shared" si="21"/>
        <v>5.1219470273800721E-3</v>
      </c>
      <c r="M74" s="356">
        <f t="shared" si="22"/>
        <v>3.2371715700932149E-3</v>
      </c>
      <c r="N74" s="356">
        <f t="shared" si="23"/>
        <v>3.6502718758157312E-3</v>
      </c>
    </row>
    <row r="75" spans="1:14" ht="26.25" x14ac:dyDescent="0.25">
      <c r="A75" s="683"/>
      <c r="B75" s="398" t="s">
        <v>265</v>
      </c>
      <c r="C75" s="382">
        <v>41</v>
      </c>
      <c r="D75" s="364">
        <v>96</v>
      </c>
      <c r="E75" s="387">
        <v>141.12</v>
      </c>
      <c r="F75" s="357">
        <f t="shared" si="20"/>
        <v>2.1354166666666667E-2</v>
      </c>
      <c r="G75" s="357">
        <f t="shared" si="17"/>
        <v>4.3282236248872862E-2</v>
      </c>
      <c r="H75" s="430">
        <f t="shared" si="18"/>
        <v>6.9618754439971578E-2</v>
      </c>
      <c r="I75" s="382">
        <v>1071</v>
      </c>
      <c r="J75" s="364">
        <v>1461</v>
      </c>
      <c r="K75" s="387">
        <v>5877.8</v>
      </c>
      <c r="L75" s="357">
        <f t="shared" si="21"/>
        <v>1.8408071363503548E-2</v>
      </c>
      <c r="M75" s="357">
        <f t="shared" si="22"/>
        <v>1.8994006682354164E-2</v>
      </c>
      <c r="N75" s="357">
        <f t="shared" si="23"/>
        <v>4.0531147105315295E-2</v>
      </c>
    </row>
    <row r="76" spans="1:14" ht="26.25" x14ac:dyDescent="0.25">
      <c r="A76" s="683"/>
      <c r="B76" s="346" t="s">
        <v>266</v>
      </c>
      <c r="C76" s="381">
        <v>102</v>
      </c>
      <c r="D76" s="366">
        <v>283</v>
      </c>
      <c r="E76" s="389">
        <v>55.68</v>
      </c>
      <c r="F76" s="356">
        <f t="shared" si="20"/>
        <v>5.3124999999999999E-2</v>
      </c>
      <c r="G76" s="356">
        <f t="shared" si="17"/>
        <v>0.12759242560865644</v>
      </c>
      <c r="H76" s="429">
        <f t="shared" si="18"/>
        <v>2.7468624200805113E-2</v>
      </c>
      <c r="I76" s="381">
        <v>832</v>
      </c>
      <c r="J76" s="366">
        <v>1110</v>
      </c>
      <c r="K76" s="389">
        <v>1399.585</v>
      </c>
      <c r="L76" s="356">
        <f t="shared" si="21"/>
        <v>1.4300201096577921E-2</v>
      </c>
      <c r="M76" s="356">
        <f t="shared" si="22"/>
        <v>1.4430764830536019E-2</v>
      </c>
      <c r="N76" s="356">
        <f t="shared" si="23"/>
        <v>9.6510234307721782E-3</v>
      </c>
    </row>
    <row r="77" spans="1:14" ht="15.75" thickBot="1" x14ac:dyDescent="0.3">
      <c r="A77" s="683"/>
      <c r="B77" s="399" t="s">
        <v>132</v>
      </c>
      <c r="C77" s="395" t="s">
        <v>83</v>
      </c>
      <c r="D77" s="396">
        <v>0</v>
      </c>
      <c r="E77" s="397">
        <v>227.51999999999998</v>
      </c>
      <c r="F77" s="358" t="str">
        <f t="shared" si="20"/>
        <v>-</v>
      </c>
      <c r="G77" s="358">
        <f t="shared" si="17"/>
        <v>0</v>
      </c>
      <c r="H77" s="431">
        <f t="shared" si="18"/>
        <v>0.11224248164811743</v>
      </c>
      <c r="I77" s="395">
        <v>21771</v>
      </c>
      <c r="J77" s="396">
        <v>25736</v>
      </c>
      <c r="K77" s="397">
        <v>30202.014999999999</v>
      </c>
      <c r="L77" s="358">
        <f t="shared" si="21"/>
        <v>0.37419432460768981</v>
      </c>
      <c r="M77" s="358">
        <f t="shared" si="22"/>
        <v>0.33458573304385131</v>
      </c>
      <c r="N77" s="358">
        <f t="shared" si="23"/>
        <v>0.20826198796181208</v>
      </c>
    </row>
    <row r="78" spans="1:14" x14ac:dyDescent="0.25">
      <c r="A78" s="683"/>
      <c r="B78" s="683"/>
      <c r="C78" s="683"/>
      <c r="D78" s="683"/>
      <c r="E78" s="167"/>
      <c r="F78" s="683"/>
      <c r="G78" s="19"/>
      <c r="H78" s="19"/>
      <c r="I78" s="19"/>
      <c r="J78" s="19"/>
      <c r="K78" s="19"/>
      <c r="L78" s="19"/>
      <c r="M78" s="19"/>
      <c r="N78" s="19"/>
    </row>
    <row r="79" spans="1:14" x14ac:dyDescent="0.25">
      <c r="A79" s="277" t="s">
        <v>267</v>
      </c>
      <c r="B79" s="683"/>
      <c r="C79" s="683"/>
      <c r="D79" s="683"/>
      <c r="E79" s="683"/>
      <c r="F79" s="683"/>
      <c r="G79" s="683"/>
      <c r="H79" s="683"/>
      <c r="I79" s="683"/>
      <c r="J79" s="683"/>
      <c r="K79" s="683"/>
      <c r="L79" s="683"/>
      <c r="M79" s="683"/>
      <c r="N79" s="683"/>
    </row>
    <row r="81" spans="1:14" x14ac:dyDescent="0.25">
      <c r="A81" s="683"/>
      <c r="B81" s="683"/>
      <c r="C81" s="759" t="str">
        <f>$A$1</f>
        <v>Renfrewshire</v>
      </c>
      <c r="D81" s="760"/>
      <c r="E81" s="760"/>
      <c r="F81" s="760"/>
      <c r="G81" s="760"/>
      <c r="H81" s="761"/>
      <c r="I81" s="729" t="s">
        <v>78</v>
      </c>
      <c r="J81" s="729"/>
      <c r="K81" s="729"/>
      <c r="L81" s="729"/>
      <c r="M81" s="729"/>
      <c r="N81" s="729"/>
    </row>
    <row r="82" spans="1:14" x14ac:dyDescent="0.25">
      <c r="A82" s="683"/>
      <c r="B82" s="657"/>
      <c r="C82" s="756" t="s">
        <v>268</v>
      </c>
      <c r="D82" s="757"/>
      <c r="E82" s="758"/>
      <c r="F82" s="740" t="s">
        <v>269</v>
      </c>
      <c r="G82" s="740"/>
      <c r="H82" s="746"/>
      <c r="I82" s="756" t="s">
        <v>268</v>
      </c>
      <c r="J82" s="757"/>
      <c r="K82" s="758"/>
      <c r="L82" s="740" t="s">
        <v>269</v>
      </c>
      <c r="M82" s="740"/>
      <c r="N82" s="740"/>
    </row>
    <row r="83" spans="1:14" ht="15.75" thickBot="1" x14ac:dyDescent="0.3">
      <c r="A83" s="683"/>
      <c r="B83" s="477" t="s">
        <v>229</v>
      </c>
      <c r="C83" s="377" t="s">
        <v>270</v>
      </c>
      <c r="D83" s="434" t="s">
        <v>271</v>
      </c>
      <c r="E83" s="384" t="s">
        <v>272</v>
      </c>
      <c r="F83" s="368" t="s">
        <v>270</v>
      </c>
      <c r="G83" s="368" t="s">
        <v>271</v>
      </c>
      <c r="H83" s="379" t="s">
        <v>272</v>
      </c>
      <c r="I83" s="377" t="s">
        <v>270</v>
      </c>
      <c r="J83" s="434" t="s">
        <v>271</v>
      </c>
      <c r="K83" s="384" t="s">
        <v>272</v>
      </c>
      <c r="L83" s="368" t="s">
        <v>270</v>
      </c>
      <c r="M83" s="368" t="s">
        <v>271</v>
      </c>
      <c r="N83" s="352" t="s">
        <v>272</v>
      </c>
    </row>
    <row r="84" spans="1:14" x14ac:dyDescent="0.25">
      <c r="A84" s="683"/>
      <c r="B84" s="657" t="s">
        <v>81</v>
      </c>
      <c r="C84" s="437"/>
      <c r="D84" s="438"/>
      <c r="E84" s="439"/>
      <c r="F84" s="440"/>
      <c r="G84" s="440"/>
      <c r="H84" s="441"/>
      <c r="I84" s="437"/>
      <c r="J84" s="438"/>
      <c r="K84" s="439"/>
      <c r="L84" s="440"/>
      <c r="M84" s="440"/>
      <c r="N84" s="440"/>
    </row>
    <row r="85" spans="1:14" x14ac:dyDescent="0.25">
      <c r="A85" s="683"/>
      <c r="B85" s="309" t="s">
        <v>82</v>
      </c>
      <c r="C85" s="382">
        <v>0</v>
      </c>
      <c r="D85" s="364">
        <v>583</v>
      </c>
      <c r="E85" s="387">
        <v>3697</v>
      </c>
      <c r="F85" s="364">
        <v>73</v>
      </c>
      <c r="G85" s="364">
        <v>830</v>
      </c>
      <c r="H85" s="442">
        <v>322</v>
      </c>
      <c r="I85" s="382">
        <v>3959</v>
      </c>
      <c r="J85" s="364">
        <v>27177</v>
      </c>
      <c r="K85" s="387">
        <v>7505</v>
      </c>
      <c r="L85" s="364">
        <v>9796</v>
      </c>
      <c r="M85" s="364">
        <v>33046</v>
      </c>
      <c r="N85" s="364">
        <v>4733</v>
      </c>
    </row>
    <row r="86" spans="1:14" x14ac:dyDescent="0.25">
      <c r="A86" s="683"/>
      <c r="B86" s="310" t="s">
        <v>84</v>
      </c>
      <c r="C86" s="449">
        <v>0</v>
      </c>
      <c r="D86" s="450">
        <v>871</v>
      </c>
      <c r="E86" s="466">
        <v>24</v>
      </c>
      <c r="F86" s="450">
        <v>223</v>
      </c>
      <c r="G86" s="450">
        <v>1181</v>
      </c>
      <c r="H86" s="436">
        <v>20</v>
      </c>
      <c r="I86" s="381">
        <v>8774</v>
      </c>
      <c r="J86" s="366">
        <v>20667</v>
      </c>
      <c r="K86" s="389">
        <v>7885</v>
      </c>
      <c r="L86" s="467">
        <v>15432</v>
      </c>
      <c r="M86" s="467">
        <v>25043</v>
      </c>
      <c r="N86" s="467">
        <v>5210</v>
      </c>
    </row>
    <row r="87" spans="1:14" x14ac:dyDescent="0.25">
      <c r="A87" s="683"/>
      <c r="B87" s="444" t="s">
        <v>85</v>
      </c>
      <c r="C87" s="451">
        <v>0</v>
      </c>
      <c r="D87" s="452">
        <v>0</v>
      </c>
      <c r="E87" s="468">
        <v>0</v>
      </c>
      <c r="F87" s="453">
        <v>0</v>
      </c>
      <c r="G87" s="453">
        <v>0</v>
      </c>
      <c r="H87" s="442">
        <v>0</v>
      </c>
      <c r="I87" s="382">
        <v>4505.3999999999996</v>
      </c>
      <c r="J87" s="364">
        <v>12669.2</v>
      </c>
      <c r="K87" s="387">
        <v>1217</v>
      </c>
      <c r="L87" s="469">
        <v>17400</v>
      </c>
      <c r="M87" s="469">
        <v>46663</v>
      </c>
      <c r="N87" s="469">
        <v>5747</v>
      </c>
    </row>
    <row r="88" spans="1:14" x14ac:dyDescent="0.25">
      <c r="A88" s="683"/>
      <c r="B88" s="443" t="s">
        <v>86</v>
      </c>
      <c r="C88" s="454"/>
      <c r="D88" s="455"/>
      <c r="E88" s="470"/>
      <c r="F88" s="456"/>
      <c r="G88" s="456"/>
      <c r="H88" s="471"/>
      <c r="I88" s="472"/>
      <c r="J88" s="473"/>
      <c r="K88" s="470"/>
      <c r="L88" s="473"/>
      <c r="M88" s="473"/>
      <c r="N88" s="473"/>
    </row>
    <row r="89" spans="1:14" x14ac:dyDescent="0.25">
      <c r="A89" s="683"/>
      <c r="B89" s="309" t="s">
        <v>82</v>
      </c>
      <c r="C89" s="457">
        <f>IFERROR(C85/SUM($C85:$E85),"-")</f>
        <v>0</v>
      </c>
      <c r="D89" s="458">
        <f t="shared" ref="D89:E89" si="24">IFERROR(D85/SUM($C85:$E85),"-")</f>
        <v>0.13621495327102803</v>
      </c>
      <c r="E89" s="474">
        <f t="shared" si="24"/>
        <v>0.86378504672897194</v>
      </c>
      <c r="F89" s="458">
        <f>IFERROR(F85/SUM($F85:$H85),"-")</f>
        <v>5.9591836734693877E-2</v>
      </c>
      <c r="G89" s="458">
        <f t="shared" ref="G89:H89" si="25">IFERROR(G85/SUM($F85:$H85),"-")</f>
        <v>0.67755102040816328</v>
      </c>
      <c r="H89" s="430">
        <f t="shared" si="25"/>
        <v>0.26285714285714284</v>
      </c>
      <c r="I89" s="457">
        <f>IFERROR(I85/SUM($I85:$K85),"-")</f>
        <v>0.10245594058124789</v>
      </c>
      <c r="J89" s="458">
        <f t="shared" ref="J89:K89" si="26">IFERROR(J85/SUM($I85:$K85),"-")</f>
        <v>0.70332030744545948</v>
      </c>
      <c r="K89" s="459">
        <f t="shared" si="26"/>
        <v>0.19422375197329261</v>
      </c>
      <c r="L89" s="458">
        <f>IFERROR(L85/SUM($L85:$N85),"-")</f>
        <v>0.20590646347871783</v>
      </c>
      <c r="M89" s="458">
        <f t="shared" ref="M89:N89" si="27">IFERROR(M85/SUM($L85:$N85),"-")</f>
        <v>0.69460851287440883</v>
      </c>
      <c r="N89" s="458">
        <f t="shared" si="27"/>
        <v>9.9485023646873352E-2</v>
      </c>
    </row>
    <row r="90" spans="1:14" x14ac:dyDescent="0.25">
      <c r="A90" s="683"/>
      <c r="B90" s="310" t="s">
        <v>84</v>
      </c>
      <c r="C90" s="460">
        <f t="shared" ref="C90:E90" si="28">IFERROR(C86/SUM($C86:$E86),"-")</f>
        <v>0</v>
      </c>
      <c r="D90" s="461">
        <f t="shared" si="28"/>
        <v>0.97318435754189947</v>
      </c>
      <c r="E90" s="475">
        <f t="shared" si="28"/>
        <v>2.6815642458100558E-2</v>
      </c>
      <c r="F90" s="461">
        <f t="shared" ref="F90:H90" si="29">IFERROR(F86/SUM($F86:$H86),"-")</f>
        <v>0.15660112359550563</v>
      </c>
      <c r="G90" s="461">
        <f t="shared" si="29"/>
        <v>0.8293539325842697</v>
      </c>
      <c r="H90" s="429">
        <f t="shared" si="29"/>
        <v>1.4044943820224719E-2</v>
      </c>
      <c r="I90" s="460">
        <f t="shared" ref="I90:K90" si="30">IFERROR(I86/SUM($I86:$K86),"-")</f>
        <v>0.23506403043454965</v>
      </c>
      <c r="J90" s="461">
        <f t="shared" si="30"/>
        <v>0.5536891175052242</v>
      </c>
      <c r="K90" s="462">
        <f t="shared" si="30"/>
        <v>0.21124685206022611</v>
      </c>
      <c r="L90" s="461">
        <f t="shared" ref="L90:N90" si="31">IFERROR(L86/SUM($L86:$N86),"-")</f>
        <v>0.33779139761409654</v>
      </c>
      <c r="M90" s="461">
        <f t="shared" si="31"/>
        <v>0.54816679435263216</v>
      </c>
      <c r="N90" s="461">
        <f t="shared" si="31"/>
        <v>0.11404180803327131</v>
      </c>
    </row>
    <row r="91" spans="1:14" ht="15.75" thickBot="1" x14ac:dyDescent="0.3">
      <c r="A91" s="683"/>
      <c r="B91" s="337" t="s">
        <v>85</v>
      </c>
      <c r="C91" s="463" t="str">
        <f t="shared" ref="C91:E91" si="32">IFERROR(C87/SUM($C87:$E87),"-")</f>
        <v>-</v>
      </c>
      <c r="D91" s="464" t="str">
        <f t="shared" si="32"/>
        <v>-</v>
      </c>
      <c r="E91" s="476" t="str">
        <f t="shared" si="32"/>
        <v>-</v>
      </c>
      <c r="F91" s="464" t="str">
        <f t="shared" ref="F91:H91" si="33">IFERROR(F87/SUM($F87:$H87),"-")</f>
        <v>-</v>
      </c>
      <c r="G91" s="464" t="str">
        <f t="shared" si="33"/>
        <v>-</v>
      </c>
      <c r="H91" s="431" t="str">
        <f t="shared" si="33"/>
        <v>-</v>
      </c>
      <c r="I91" s="463">
        <f t="shared" ref="I91:K91" si="34">IFERROR(I87/SUM($I87:$K87),"-")</f>
        <v>0.24497053002457644</v>
      </c>
      <c r="J91" s="464">
        <f t="shared" si="34"/>
        <v>0.68885795689336449</v>
      </c>
      <c r="K91" s="465">
        <f t="shared" si="34"/>
        <v>6.6171513082059208E-2</v>
      </c>
      <c r="L91" s="464">
        <f t="shared" ref="L91:N91" si="35">IFERROR(L87/SUM($L87:$N87),"-")</f>
        <v>0.24924795874516545</v>
      </c>
      <c r="M91" s="464">
        <f t="shared" si="35"/>
        <v>0.66842859189227899</v>
      </c>
      <c r="N91" s="464">
        <f t="shared" si="35"/>
        <v>8.2323449362555506E-2</v>
      </c>
    </row>
    <row r="93" spans="1:14" x14ac:dyDescent="0.25">
      <c r="A93" s="11" t="s">
        <v>273</v>
      </c>
      <c r="B93" s="683"/>
      <c r="C93" s="683"/>
      <c r="D93" s="683"/>
      <c r="E93" s="683"/>
      <c r="F93" s="683"/>
      <c r="G93" s="683"/>
      <c r="H93" s="683"/>
      <c r="I93" s="683"/>
      <c r="J93" s="683"/>
      <c r="K93" s="683"/>
      <c r="L93" s="683"/>
      <c r="M93" s="683"/>
      <c r="N93" s="683"/>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5" display="Table A1.1 Total Number of Contacts, Clients and New Clients in 2017/18, 2018/19 and 2019/20" xr:uid="{4A227986-0FAE-4F5D-A566-C04E7EEE06F9}"/>
    <hyperlink ref="A40" location="'Notes &amp; Caveats'!A26" display="Table A1.4 Referrals by Category in 2017/18, 2018/19 and 2019/20" xr:uid="{113F9A89-3BDB-4924-84AB-A554BFB71189}"/>
    <hyperlink ref="A56" location="'Notes &amp; Caveats'!A27" display="Table A1.5 First Reason for Contacting Advice Services in 2017/18, 2018/19 and 2019/20" xr:uid="{6A57DA9A-1B85-40D7-90D4-33051B6543F1}"/>
    <hyperlink ref="A79" location="'Notes &amp; Caveats'!A28" display="Table A1.6 Breakdown of SNSIAP Type I, II and III Activity in 2017/18, 2018/19 and 2019/20" xr:uid="{03FC0053-B61C-4EDA-A48A-5DF37991084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3"/>
    <col min="2" max="2" width="30.140625" style="433" customWidth="1"/>
    <col min="3" max="8" width="9.5703125" style="433" bestFit="1" customWidth="1"/>
    <col min="9" max="16384" width="9.140625" style="433"/>
  </cols>
  <sheetData>
    <row r="1" spans="1:26" ht="18.75" x14ac:dyDescent="0.3">
      <c r="A1" s="722" t="s">
        <v>1</v>
      </c>
      <c r="B1" s="722"/>
      <c r="C1" s="722"/>
      <c r="D1" s="683"/>
      <c r="E1" s="683"/>
      <c r="F1" s="683"/>
      <c r="G1" s="683"/>
      <c r="H1" s="683"/>
      <c r="I1" s="683"/>
      <c r="J1" s="683"/>
      <c r="K1" s="683"/>
      <c r="L1" s="683"/>
      <c r="M1" s="683"/>
      <c r="N1" s="683"/>
      <c r="O1" s="683"/>
      <c r="P1" s="683"/>
      <c r="Q1" s="683"/>
      <c r="R1" s="683"/>
      <c r="S1" s="683"/>
      <c r="T1" s="683"/>
      <c r="U1" s="683"/>
      <c r="V1" s="683"/>
      <c r="W1" s="683"/>
      <c r="X1" s="683"/>
      <c r="Y1" s="683"/>
      <c r="Z1" s="683"/>
    </row>
    <row r="2" spans="1:26" x14ac:dyDescent="0.25">
      <c r="A2" s="684" t="s">
        <v>41</v>
      </c>
      <c r="B2" s="683"/>
      <c r="C2" s="683"/>
      <c r="D2" s="683"/>
      <c r="E2" s="683"/>
      <c r="F2" s="683"/>
      <c r="G2" s="683"/>
      <c r="H2" s="683"/>
      <c r="I2" s="683"/>
      <c r="J2" s="683"/>
      <c r="K2" s="683"/>
      <c r="L2" s="683"/>
      <c r="M2" s="683"/>
      <c r="N2" s="683"/>
      <c r="O2" s="683"/>
      <c r="P2" s="683"/>
      <c r="Q2" s="683"/>
      <c r="R2" s="683"/>
      <c r="S2" s="683"/>
      <c r="T2" s="683"/>
      <c r="U2" s="683"/>
      <c r="V2" s="683"/>
      <c r="W2" s="683"/>
      <c r="X2" s="683"/>
      <c r="Y2" s="683"/>
      <c r="Z2" s="683"/>
    </row>
    <row r="3" spans="1:26" s="683" customFormat="1" x14ac:dyDescent="0.25">
      <c r="A3" s="277" t="s">
        <v>21</v>
      </c>
    </row>
    <row r="4" spans="1:26" s="478" customFormat="1" x14ac:dyDescent="0.25">
      <c r="A4" s="684"/>
      <c r="B4" s="683"/>
      <c r="C4" s="683"/>
      <c r="D4" s="683"/>
      <c r="E4" s="683"/>
      <c r="F4" s="683"/>
      <c r="G4" s="683"/>
      <c r="H4" s="683"/>
      <c r="I4" s="683"/>
      <c r="J4" s="683"/>
      <c r="K4" s="683"/>
      <c r="L4" s="683"/>
      <c r="M4" s="683"/>
      <c r="N4" s="683"/>
      <c r="O4" s="683"/>
      <c r="P4" s="683"/>
      <c r="Q4" s="683"/>
      <c r="R4" s="683"/>
      <c r="S4" s="683"/>
      <c r="T4" s="683"/>
      <c r="U4" s="683"/>
      <c r="V4" s="683"/>
      <c r="W4" s="683"/>
      <c r="X4" s="683"/>
      <c r="Y4" s="683"/>
      <c r="Z4" s="683"/>
    </row>
    <row r="5" spans="1:26" s="478" customFormat="1" x14ac:dyDescent="0.25">
      <c r="A5" s="273" t="s">
        <v>13</v>
      </c>
      <c r="B5" s="683"/>
      <c r="C5" s="526" t="s">
        <v>274</v>
      </c>
      <c r="D5" s="683"/>
      <c r="E5" s="683"/>
      <c r="F5" s="683"/>
      <c r="G5" s="683"/>
      <c r="H5" s="683"/>
      <c r="I5" s="683"/>
      <c r="J5" s="683"/>
      <c r="K5" s="683"/>
      <c r="L5" s="683"/>
      <c r="M5" s="683"/>
      <c r="N5" s="683"/>
      <c r="O5" s="683"/>
      <c r="P5" s="683"/>
      <c r="Q5" s="683"/>
      <c r="R5" s="683"/>
      <c r="S5" s="683"/>
      <c r="T5" s="683"/>
      <c r="U5" s="683"/>
      <c r="V5" s="683"/>
      <c r="W5" s="683"/>
      <c r="X5" s="683"/>
      <c r="Y5" s="683"/>
      <c r="Z5" s="683"/>
    </row>
    <row r="7" spans="1:26" x14ac:dyDescent="0.25">
      <c r="A7" s="684" t="s">
        <v>275</v>
      </c>
      <c r="B7" s="683"/>
      <c r="C7" s="683"/>
      <c r="D7" s="683"/>
      <c r="E7" s="683"/>
      <c r="F7" s="683"/>
      <c r="G7" s="683"/>
      <c r="H7" s="683"/>
      <c r="I7" s="683"/>
      <c r="J7" s="683"/>
      <c r="K7" s="683"/>
      <c r="L7" s="683"/>
      <c r="M7" s="683"/>
      <c r="N7" s="683"/>
      <c r="O7" s="683"/>
      <c r="P7" s="683"/>
      <c r="Q7" s="683"/>
      <c r="R7" s="683"/>
      <c r="S7" s="683"/>
      <c r="T7" s="683"/>
      <c r="U7" s="683"/>
      <c r="V7" s="683"/>
      <c r="W7" s="683"/>
      <c r="X7" s="683"/>
      <c r="Y7" s="683"/>
      <c r="Z7" s="683"/>
    </row>
    <row r="8" spans="1:26" s="478" customFormat="1" x14ac:dyDescent="0.25">
      <c r="A8" s="684"/>
      <c r="B8" s="683"/>
      <c r="C8" s="683"/>
      <c r="D8" s="683"/>
      <c r="E8" s="683"/>
      <c r="F8" s="683"/>
      <c r="G8" s="683"/>
      <c r="H8" s="683"/>
      <c r="I8" s="683"/>
      <c r="J8" s="683"/>
      <c r="K8" s="683"/>
      <c r="L8" s="683"/>
      <c r="M8" s="683"/>
      <c r="N8" s="683"/>
      <c r="O8" s="683"/>
      <c r="P8" s="683"/>
      <c r="Q8" s="683"/>
      <c r="R8" s="683"/>
      <c r="S8" s="683"/>
      <c r="T8" s="683"/>
      <c r="U8" s="683"/>
      <c r="V8" s="683"/>
      <c r="W8" s="683"/>
      <c r="X8" s="683"/>
      <c r="Y8" s="683"/>
      <c r="Z8" s="683"/>
    </row>
    <row r="9" spans="1:26" x14ac:dyDescent="0.25">
      <c r="A9" s="683"/>
      <c r="B9" s="683"/>
      <c r="C9" s="728" t="str">
        <f>$A$1</f>
        <v>Renfrewshire</v>
      </c>
      <c r="D9" s="729"/>
      <c r="E9" s="729"/>
      <c r="F9" s="729"/>
      <c r="G9" s="729"/>
      <c r="H9" s="729"/>
      <c r="I9" s="729"/>
      <c r="J9" s="729"/>
      <c r="K9" s="729"/>
      <c r="L9" s="729"/>
      <c r="M9" s="729"/>
      <c r="N9" s="737"/>
      <c r="O9" s="728" t="s">
        <v>78</v>
      </c>
      <c r="P9" s="729"/>
      <c r="Q9" s="729"/>
      <c r="R9" s="729"/>
      <c r="S9" s="729"/>
      <c r="T9" s="729"/>
      <c r="U9" s="729"/>
      <c r="V9" s="729"/>
      <c r="W9" s="729"/>
      <c r="X9" s="729"/>
      <c r="Y9" s="729"/>
      <c r="Z9" s="729"/>
    </row>
    <row r="10" spans="1:26" x14ac:dyDescent="0.25">
      <c r="A10" s="683"/>
      <c r="B10" s="479"/>
      <c r="C10" s="739" t="s">
        <v>276</v>
      </c>
      <c r="D10" s="740"/>
      <c r="E10" s="740"/>
      <c r="F10" s="740"/>
      <c r="G10" s="740"/>
      <c r="H10" s="740"/>
      <c r="I10" s="762" t="s">
        <v>86</v>
      </c>
      <c r="J10" s="740"/>
      <c r="K10" s="740"/>
      <c r="L10" s="740"/>
      <c r="M10" s="740"/>
      <c r="N10" s="746"/>
      <c r="O10" s="739" t="s">
        <v>276</v>
      </c>
      <c r="P10" s="740"/>
      <c r="Q10" s="740"/>
      <c r="R10" s="740"/>
      <c r="S10" s="740"/>
      <c r="T10" s="740"/>
      <c r="U10" s="762" t="s">
        <v>86</v>
      </c>
      <c r="V10" s="740"/>
      <c r="W10" s="740"/>
      <c r="X10" s="740"/>
      <c r="Y10" s="740"/>
      <c r="Z10" s="740"/>
    </row>
    <row r="11" spans="1:26" ht="15.75" thickBot="1" x14ac:dyDescent="0.3">
      <c r="A11" s="683"/>
      <c r="B11" s="589" t="s">
        <v>277</v>
      </c>
      <c r="C11" s="514" t="s">
        <v>278</v>
      </c>
      <c r="D11" s="477" t="s">
        <v>279</v>
      </c>
      <c r="E11" s="477" t="s">
        <v>280</v>
      </c>
      <c r="F11" s="477" t="s">
        <v>82</v>
      </c>
      <c r="G11" s="477" t="s">
        <v>84</v>
      </c>
      <c r="H11" s="477" t="s">
        <v>85</v>
      </c>
      <c r="I11" s="481" t="s">
        <v>278</v>
      </c>
      <c r="J11" s="477" t="s">
        <v>279</v>
      </c>
      <c r="K11" s="477" t="s">
        <v>280</v>
      </c>
      <c r="L11" s="477" t="s">
        <v>82</v>
      </c>
      <c r="M11" s="477" t="s">
        <v>84</v>
      </c>
      <c r="N11" s="589" t="s">
        <v>85</v>
      </c>
      <c r="O11" s="514" t="s">
        <v>278</v>
      </c>
      <c r="P11" s="477" t="s">
        <v>279</v>
      </c>
      <c r="Q11" s="477" t="s">
        <v>280</v>
      </c>
      <c r="R11" s="477" t="s">
        <v>82</v>
      </c>
      <c r="S11" s="477" t="s">
        <v>84</v>
      </c>
      <c r="T11" s="477" t="s">
        <v>85</v>
      </c>
      <c r="U11" s="481" t="s">
        <v>278</v>
      </c>
      <c r="V11" s="477" t="s">
        <v>279</v>
      </c>
      <c r="W11" s="477" t="s">
        <v>280</v>
      </c>
      <c r="X11" s="477" t="s">
        <v>82</v>
      </c>
      <c r="Y11" s="477" t="s">
        <v>84</v>
      </c>
      <c r="Z11" s="477" t="s">
        <v>85</v>
      </c>
    </row>
    <row r="12" spans="1:26" s="478" customFormat="1" x14ac:dyDescent="0.25">
      <c r="A12" s="683"/>
      <c r="B12" s="479" t="s">
        <v>281</v>
      </c>
      <c r="C12" s="480"/>
      <c r="D12" s="657"/>
      <c r="E12" s="657"/>
      <c r="F12" s="657"/>
      <c r="G12" s="657"/>
      <c r="H12" s="657"/>
      <c r="I12" s="487"/>
      <c r="J12" s="657"/>
      <c r="K12" s="657"/>
      <c r="L12" s="657"/>
      <c r="M12" s="657"/>
      <c r="N12" s="479"/>
      <c r="O12" s="480"/>
      <c r="P12" s="657"/>
      <c r="Q12" s="657"/>
      <c r="R12" s="657"/>
      <c r="S12" s="657"/>
      <c r="T12" s="657"/>
      <c r="U12" s="487"/>
      <c r="V12" s="657"/>
      <c r="W12" s="657"/>
      <c r="X12" s="657"/>
      <c r="Y12" s="657"/>
      <c r="Z12" s="657"/>
    </row>
    <row r="13" spans="1:26" x14ac:dyDescent="0.25">
      <c r="A13" s="683"/>
      <c r="B13" s="505" t="s">
        <v>282</v>
      </c>
      <c r="C13" s="515">
        <v>25</v>
      </c>
      <c r="D13" s="482">
        <v>22</v>
      </c>
      <c r="E13" s="482">
        <v>42</v>
      </c>
      <c r="F13" s="482">
        <v>26</v>
      </c>
      <c r="G13" s="482">
        <v>5</v>
      </c>
      <c r="H13" s="482">
        <v>60</v>
      </c>
      <c r="I13" s="484">
        <f t="shared" ref="I13:I24" si="0">IFERROR(C13/SUM(C$13:C$24),"-")</f>
        <v>3.2981530343007916E-2</v>
      </c>
      <c r="J13" s="341">
        <f t="shared" ref="J13:N13" si="1">IFERROR(D13/SUM(D$13:D$24),"-")</f>
        <v>4.0441176470588237E-2</v>
      </c>
      <c r="K13" s="341">
        <f t="shared" si="1"/>
        <v>4.5016077170418008E-2</v>
      </c>
      <c r="L13" s="341">
        <f t="shared" si="1"/>
        <v>4.924242424242424E-2</v>
      </c>
      <c r="M13" s="341">
        <f t="shared" si="1"/>
        <v>1.2406947890818859E-2</v>
      </c>
      <c r="N13" s="342">
        <f t="shared" si="1"/>
        <v>0.13879892662163412</v>
      </c>
      <c r="O13" s="515">
        <v>520</v>
      </c>
      <c r="P13" s="482">
        <v>430</v>
      </c>
      <c r="Q13" s="482">
        <v>547</v>
      </c>
      <c r="R13" s="482">
        <v>276</v>
      </c>
      <c r="S13" s="482">
        <v>341</v>
      </c>
      <c r="T13" s="482">
        <v>178.8</v>
      </c>
      <c r="U13" s="484">
        <f>IFERROR(O13/SUM(O$13:O$24),"-")</f>
        <v>6.5138419140673934E-2</v>
      </c>
      <c r="V13" s="341">
        <f t="shared" ref="V13:V24" si="2">IFERROR(P13/SUM(P$13:P$24),"-")</f>
        <v>5.3602592869608577E-2</v>
      </c>
      <c r="W13" s="341">
        <f t="shared" ref="W13:W24" si="3">IFERROR(Q13/SUM(Q$13:Q$24),"-")</f>
        <v>4.8544550940717072E-2</v>
      </c>
      <c r="X13" s="341">
        <f t="shared" ref="X13:X24" si="4">IFERROR(R13/SUM(R$13:R$24),"-")</f>
        <v>2.7221619489101491E-2</v>
      </c>
      <c r="Y13" s="341">
        <f t="shared" ref="Y13:Y24" si="5">IFERROR(S13/SUM(S$13:S$24),"-")</f>
        <v>4.6394557823129248E-2</v>
      </c>
      <c r="Z13" s="341">
        <f t="shared" ref="Z13:Z24" si="6">IFERROR(T13/SUM(T$13:T$24),"-")</f>
        <v>2.9233312242185245E-2</v>
      </c>
    </row>
    <row r="14" spans="1:26" x14ac:dyDescent="0.25">
      <c r="A14" s="683"/>
      <c r="B14" s="506" t="s">
        <v>283</v>
      </c>
      <c r="C14" s="516">
        <v>0</v>
      </c>
      <c r="D14" s="483">
        <v>3</v>
      </c>
      <c r="E14" s="483">
        <v>5</v>
      </c>
      <c r="F14" s="483">
        <v>0</v>
      </c>
      <c r="G14" s="483">
        <v>0</v>
      </c>
      <c r="H14" s="483">
        <v>1</v>
      </c>
      <c r="I14" s="485">
        <f t="shared" si="0"/>
        <v>0</v>
      </c>
      <c r="J14" s="552">
        <f t="shared" ref="J14:J24" si="7">IFERROR(D14/SUM(D$13:D$24),"-")</f>
        <v>5.5147058823529415E-3</v>
      </c>
      <c r="K14" s="552">
        <f t="shared" ref="K14:K24" si="8">IFERROR(E14/SUM(E$13:E$24),"-")</f>
        <v>5.3590568060021436E-3</v>
      </c>
      <c r="L14" s="552">
        <f t="shared" ref="L14:L24" si="9">IFERROR(F14/SUM(F$13:F$24),"-")</f>
        <v>0</v>
      </c>
      <c r="M14" s="552">
        <f t="shared" ref="M14:M24" si="10">IFERROR(G14/SUM(G$13:G$24),"-")</f>
        <v>0</v>
      </c>
      <c r="N14" s="344">
        <f t="shared" ref="N14:N24" si="11">IFERROR(H14/SUM(H$13:H$24),"-")</f>
        <v>2.3133154436939022E-3</v>
      </c>
      <c r="O14" s="516">
        <v>0</v>
      </c>
      <c r="P14" s="483">
        <v>27</v>
      </c>
      <c r="Q14" s="483">
        <v>28</v>
      </c>
      <c r="R14" s="483">
        <v>41</v>
      </c>
      <c r="S14" s="483">
        <v>19</v>
      </c>
      <c r="T14" s="483">
        <v>72.920000000000016</v>
      </c>
      <c r="U14" s="485">
        <f t="shared" ref="U14:U24" si="12">IFERROR(O14/SUM(O$13:O$24),"-")</f>
        <v>0</v>
      </c>
      <c r="V14" s="552">
        <f t="shared" si="2"/>
        <v>3.3657442034405387E-3</v>
      </c>
      <c r="W14" s="552">
        <f t="shared" si="3"/>
        <v>2.4849130280440185E-3</v>
      </c>
      <c r="X14" s="552">
        <f t="shared" si="4"/>
        <v>4.04379130091725E-3</v>
      </c>
      <c r="Y14" s="552">
        <f t="shared" si="5"/>
        <v>2.5850340136054422E-3</v>
      </c>
      <c r="Z14" s="552">
        <f t="shared" si="6"/>
        <v>1.1922221077741322E-2</v>
      </c>
    </row>
    <row r="15" spans="1:26" x14ac:dyDescent="0.25">
      <c r="A15" s="683"/>
      <c r="B15" s="505" t="s">
        <v>284</v>
      </c>
      <c r="C15" s="515">
        <v>92</v>
      </c>
      <c r="D15" s="482">
        <v>102</v>
      </c>
      <c r="E15" s="482">
        <v>115</v>
      </c>
      <c r="F15" s="482">
        <v>61</v>
      </c>
      <c r="G15" s="482">
        <v>45</v>
      </c>
      <c r="H15" s="482">
        <v>38.480000000000004</v>
      </c>
      <c r="I15" s="484">
        <f t="shared" si="0"/>
        <v>0.12137203166226913</v>
      </c>
      <c r="J15" s="341">
        <f t="shared" si="7"/>
        <v>0.1875</v>
      </c>
      <c r="K15" s="341">
        <f t="shared" si="8"/>
        <v>0.1232583065380493</v>
      </c>
      <c r="L15" s="341">
        <f t="shared" si="9"/>
        <v>0.11553030303030302</v>
      </c>
      <c r="M15" s="341">
        <f t="shared" si="10"/>
        <v>0.11166253101736973</v>
      </c>
      <c r="N15" s="342">
        <f t="shared" si="11"/>
        <v>8.9016378273341371E-2</v>
      </c>
      <c r="O15" s="515">
        <v>1122</v>
      </c>
      <c r="P15" s="482">
        <v>966</v>
      </c>
      <c r="Q15" s="482">
        <v>903</v>
      </c>
      <c r="R15" s="482">
        <v>740</v>
      </c>
      <c r="S15" s="482">
        <v>886</v>
      </c>
      <c r="T15" s="482">
        <v>766.85500000000002</v>
      </c>
      <c r="U15" s="484">
        <f t="shared" si="12"/>
        <v>0.14054866591506951</v>
      </c>
      <c r="V15" s="341">
        <f t="shared" si="2"/>
        <v>0.12041884816753927</v>
      </c>
      <c r="W15" s="341">
        <f t="shared" si="3"/>
        <v>8.0138445154419591E-2</v>
      </c>
      <c r="X15" s="341">
        <f t="shared" si="4"/>
        <v>7.2985501528750371E-2</v>
      </c>
      <c r="Y15" s="341">
        <f t="shared" si="5"/>
        <v>0.12054421768707484</v>
      </c>
      <c r="Z15" s="341">
        <f t="shared" si="6"/>
        <v>0.12537870055638123</v>
      </c>
    </row>
    <row r="16" spans="1:26" x14ac:dyDescent="0.25">
      <c r="A16" s="683"/>
      <c r="B16" s="506" t="s">
        <v>285</v>
      </c>
      <c r="C16" s="516">
        <v>34</v>
      </c>
      <c r="D16" s="483">
        <v>44</v>
      </c>
      <c r="E16" s="483">
        <v>67</v>
      </c>
      <c r="F16" s="483">
        <v>18</v>
      </c>
      <c r="G16" s="483">
        <v>53</v>
      </c>
      <c r="H16" s="483">
        <v>49.92</v>
      </c>
      <c r="I16" s="485">
        <f t="shared" si="0"/>
        <v>4.4854881266490766E-2</v>
      </c>
      <c r="J16" s="552">
        <f t="shared" si="7"/>
        <v>8.0882352941176475E-2</v>
      </c>
      <c r="K16" s="552">
        <f t="shared" si="8"/>
        <v>7.1811361200428719E-2</v>
      </c>
      <c r="L16" s="552">
        <f t="shared" si="9"/>
        <v>3.4090909090909088E-2</v>
      </c>
      <c r="M16" s="552">
        <f t="shared" si="10"/>
        <v>0.13151364764267989</v>
      </c>
      <c r="N16" s="344">
        <f t="shared" si="11"/>
        <v>0.11548070694919961</v>
      </c>
      <c r="O16" s="516">
        <v>208</v>
      </c>
      <c r="P16" s="483">
        <v>271</v>
      </c>
      <c r="Q16" s="483">
        <v>736</v>
      </c>
      <c r="R16" s="483">
        <v>412</v>
      </c>
      <c r="S16" s="483">
        <v>355</v>
      </c>
      <c r="T16" s="483">
        <v>438.39499999999998</v>
      </c>
      <c r="U16" s="485">
        <f t="shared" si="12"/>
        <v>2.6055367656269573E-2</v>
      </c>
      <c r="V16" s="552">
        <f t="shared" si="2"/>
        <v>3.3782099227125405E-2</v>
      </c>
      <c r="W16" s="552">
        <f t="shared" si="3"/>
        <v>6.53177138800142E-2</v>
      </c>
      <c r="X16" s="552">
        <f t="shared" si="4"/>
        <v>4.0635171121412371E-2</v>
      </c>
      <c r="Y16" s="552">
        <f t="shared" si="5"/>
        <v>4.8299319727891157E-2</v>
      </c>
      <c r="Z16" s="552">
        <f t="shared" si="6"/>
        <v>7.1676386579489923E-2</v>
      </c>
    </row>
    <row r="17" spans="1:26" x14ac:dyDescent="0.25">
      <c r="A17" s="683"/>
      <c r="B17" s="505" t="s">
        <v>286</v>
      </c>
      <c r="C17" s="515">
        <v>14</v>
      </c>
      <c r="D17" s="482">
        <v>6</v>
      </c>
      <c r="E17" s="482">
        <v>6</v>
      </c>
      <c r="F17" s="482">
        <v>5</v>
      </c>
      <c r="G17" s="482">
        <v>5</v>
      </c>
      <c r="H17" s="482">
        <v>5.48</v>
      </c>
      <c r="I17" s="484">
        <f t="shared" si="0"/>
        <v>1.8469656992084433E-2</v>
      </c>
      <c r="J17" s="341">
        <f t="shared" si="7"/>
        <v>1.1029411764705883E-2</v>
      </c>
      <c r="K17" s="341">
        <f t="shared" si="8"/>
        <v>6.4308681672025723E-3</v>
      </c>
      <c r="L17" s="341">
        <f t="shared" si="9"/>
        <v>9.46969696969697E-3</v>
      </c>
      <c r="M17" s="341">
        <f t="shared" si="10"/>
        <v>1.2406947890818859E-2</v>
      </c>
      <c r="N17" s="342">
        <f t="shared" si="11"/>
        <v>1.2676968631442586E-2</v>
      </c>
      <c r="O17" s="515">
        <v>221</v>
      </c>
      <c r="P17" s="482">
        <v>268</v>
      </c>
      <c r="Q17" s="482">
        <v>389</v>
      </c>
      <c r="R17" s="482">
        <v>411</v>
      </c>
      <c r="S17" s="482">
        <v>263</v>
      </c>
      <c r="T17" s="482">
        <v>320.95999999999992</v>
      </c>
      <c r="U17" s="484">
        <f t="shared" si="12"/>
        <v>2.7683828134786422E-2</v>
      </c>
      <c r="V17" s="341">
        <f t="shared" si="2"/>
        <v>3.3408127648965343E-2</v>
      </c>
      <c r="W17" s="341">
        <f t="shared" si="3"/>
        <v>3.4522541711040113E-2</v>
      </c>
      <c r="X17" s="341">
        <f t="shared" si="4"/>
        <v>4.0536542065292433E-2</v>
      </c>
      <c r="Y17" s="341">
        <f t="shared" si="5"/>
        <v>3.5782312925170069E-2</v>
      </c>
      <c r="Z17" s="341">
        <f t="shared" si="6"/>
        <v>5.2476084436531172E-2</v>
      </c>
    </row>
    <row r="18" spans="1:26" x14ac:dyDescent="0.25">
      <c r="A18" s="683"/>
      <c r="B18" s="506" t="s">
        <v>287</v>
      </c>
      <c r="C18" s="516">
        <v>0</v>
      </c>
      <c r="D18" s="483">
        <v>17</v>
      </c>
      <c r="E18" s="483">
        <v>28</v>
      </c>
      <c r="F18" s="483">
        <v>10</v>
      </c>
      <c r="G18" s="483">
        <v>29</v>
      </c>
      <c r="H18" s="483">
        <v>5.92</v>
      </c>
      <c r="I18" s="485">
        <f t="shared" si="0"/>
        <v>0</v>
      </c>
      <c r="J18" s="552">
        <f t="shared" si="7"/>
        <v>3.125E-2</v>
      </c>
      <c r="K18" s="552">
        <f t="shared" si="8"/>
        <v>3.0010718113612004E-2</v>
      </c>
      <c r="L18" s="552">
        <f t="shared" si="9"/>
        <v>1.893939393939394E-2</v>
      </c>
      <c r="M18" s="552">
        <f t="shared" si="10"/>
        <v>7.1960297766749379E-2</v>
      </c>
      <c r="N18" s="344">
        <f t="shared" si="11"/>
        <v>1.36948274266679E-2</v>
      </c>
      <c r="O18" s="516">
        <v>0</v>
      </c>
      <c r="P18" s="483">
        <v>90</v>
      </c>
      <c r="Q18" s="483">
        <v>125</v>
      </c>
      <c r="R18" s="483">
        <v>67</v>
      </c>
      <c r="S18" s="483">
        <v>62</v>
      </c>
      <c r="T18" s="483">
        <v>78.240000000000009</v>
      </c>
      <c r="U18" s="485">
        <f t="shared" si="12"/>
        <v>0</v>
      </c>
      <c r="V18" s="552">
        <f t="shared" si="2"/>
        <v>1.1219147344801795E-2</v>
      </c>
      <c r="W18" s="552">
        <f t="shared" si="3"/>
        <v>1.1093361732339367E-2</v>
      </c>
      <c r="X18" s="552">
        <f t="shared" si="4"/>
        <v>6.6081467600355064E-3</v>
      </c>
      <c r="Y18" s="552">
        <f t="shared" si="5"/>
        <v>8.4353741496598633E-3</v>
      </c>
      <c r="Z18" s="552">
        <f t="shared" si="6"/>
        <v>1.2792026565036765E-2</v>
      </c>
    </row>
    <row r="19" spans="1:26" x14ac:dyDescent="0.25">
      <c r="A19" s="683"/>
      <c r="B19" s="505" t="s">
        <v>288</v>
      </c>
      <c r="C19" s="515">
        <v>0</v>
      </c>
      <c r="D19" s="482">
        <v>8</v>
      </c>
      <c r="E19" s="482">
        <v>0</v>
      </c>
      <c r="F19" s="482">
        <v>8</v>
      </c>
      <c r="G19" s="482">
        <v>18</v>
      </c>
      <c r="H19" s="482">
        <v>1.96</v>
      </c>
      <c r="I19" s="484">
        <f t="shared" si="0"/>
        <v>0</v>
      </c>
      <c r="J19" s="341">
        <f t="shared" si="7"/>
        <v>1.4705882352941176E-2</v>
      </c>
      <c r="K19" s="341">
        <f t="shared" si="8"/>
        <v>0</v>
      </c>
      <c r="L19" s="341">
        <f t="shared" si="9"/>
        <v>1.5151515151515152E-2</v>
      </c>
      <c r="M19" s="341">
        <f t="shared" si="10"/>
        <v>4.4665012406947889E-2</v>
      </c>
      <c r="N19" s="342">
        <f t="shared" si="11"/>
        <v>4.5340982696400484E-3</v>
      </c>
      <c r="O19" s="515">
        <v>0</v>
      </c>
      <c r="P19" s="482">
        <v>122</v>
      </c>
      <c r="Q19" s="482">
        <v>436</v>
      </c>
      <c r="R19" s="482">
        <v>593</v>
      </c>
      <c r="S19" s="482">
        <v>295</v>
      </c>
      <c r="T19" s="482">
        <v>196.46</v>
      </c>
      <c r="U19" s="484">
        <f t="shared" si="12"/>
        <v>0</v>
      </c>
      <c r="V19" s="341">
        <f t="shared" si="2"/>
        <v>1.5208177511842433E-2</v>
      </c>
      <c r="W19" s="341">
        <f t="shared" si="3"/>
        <v>3.8693645722399715E-2</v>
      </c>
      <c r="X19" s="341">
        <f t="shared" si="4"/>
        <v>5.8487030279120229E-2</v>
      </c>
      <c r="Y19" s="341">
        <f t="shared" si="5"/>
        <v>4.0136054421768708E-2</v>
      </c>
      <c r="Z19" s="341">
        <f t="shared" si="6"/>
        <v>3.2120674066553202E-2</v>
      </c>
    </row>
    <row r="20" spans="1:26" x14ac:dyDescent="0.25">
      <c r="A20" s="683"/>
      <c r="B20" s="506" t="s">
        <v>289</v>
      </c>
      <c r="C20" s="516">
        <v>220</v>
      </c>
      <c r="D20" s="483">
        <v>247</v>
      </c>
      <c r="E20" s="483">
        <v>160</v>
      </c>
      <c r="F20" s="483">
        <v>31</v>
      </c>
      <c r="G20" s="483">
        <v>43</v>
      </c>
      <c r="H20" s="483">
        <v>26.84</v>
      </c>
      <c r="I20" s="485">
        <f t="shared" si="0"/>
        <v>0.29023746701846964</v>
      </c>
      <c r="J20" s="552">
        <f t="shared" si="7"/>
        <v>0.45404411764705882</v>
      </c>
      <c r="K20" s="552">
        <f t="shared" si="8"/>
        <v>0.17148981779206859</v>
      </c>
      <c r="L20" s="552">
        <f t="shared" si="9"/>
        <v>5.8712121212121215E-2</v>
      </c>
      <c r="M20" s="552">
        <f t="shared" si="10"/>
        <v>0.10669975186104218</v>
      </c>
      <c r="N20" s="344">
        <f t="shared" si="11"/>
        <v>6.2089386508744335E-2</v>
      </c>
      <c r="O20" s="516">
        <v>1653</v>
      </c>
      <c r="P20" s="483">
        <v>1455</v>
      </c>
      <c r="Q20" s="483">
        <v>3091</v>
      </c>
      <c r="R20" s="483">
        <v>2190</v>
      </c>
      <c r="S20" s="483">
        <v>1469</v>
      </c>
      <c r="T20" s="483">
        <v>1087.3700000000001</v>
      </c>
      <c r="U20" s="485">
        <f t="shared" si="12"/>
        <v>0.20706501315295001</v>
      </c>
      <c r="V20" s="552">
        <f t="shared" si="2"/>
        <v>0.18137621540762902</v>
      </c>
      <c r="W20" s="552">
        <f t="shared" si="3"/>
        <v>0.27431664891728791</v>
      </c>
      <c r="X20" s="552">
        <f t="shared" si="4"/>
        <v>0.21599763290265311</v>
      </c>
      <c r="Y20" s="552">
        <f t="shared" si="5"/>
        <v>0.19986394557823128</v>
      </c>
      <c r="Z20" s="552">
        <f t="shared" si="6"/>
        <v>0.17778202870685106</v>
      </c>
    </row>
    <row r="21" spans="1:26" x14ac:dyDescent="0.25">
      <c r="A21" s="683"/>
      <c r="B21" s="505" t="s">
        <v>290</v>
      </c>
      <c r="C21" s="515">
        <v>76</v>
      </c>
      <c r="D21" s="482">
        <v>3</v>
      </c>
      <c r="E21" s="482">
        <v>116</v>
      </c>
      <c r="F21" s="482">
        <v>117</v>
      </c>
      <c r="G21" s="482">
        <v>72</v>
      </c>
      <c r="H21" s="482">
        <v>30.24</v>
      </c>
      <c r="I21" s="484">
        <f t="shared" si="0"/>
        <v>0.10026385224274406</v>
      </c>
      <c r="J21" s="341">
        <f t="shared" si="7"/>
        <v>5.5147058823529415E-3</v>
      </c>
      <c r="K21" s="341">
        <f t="shared" si="8"/>
        <v>0.12433011789924973</v>
      </c>
      <c r="L21" s="341">
        <f t="shared" si="9"/>
        <v>0.22159090909090909</v>
      </c>
      <c r="M21" s="341">
        <f t="shared" si="10"/>
        <v>0.17866004962779156</v>
      </c>
      <c r="N21" s="342">
        <f t="shared" si="11"/>
        <v>6.9954659017303605E-2</v>
      </c>
      <c r="O21" s="515">
        <v>595</v>
      </c>
      <c r="P21" s="482">
        <v>1130</v>
      </c>
      <c r="Q21" s="482">
        <v>1161</v>
      </c>
      <c r="R21" s="482">
        <v>1752</v>
      </c>
      <c r="S21" s="482">
        <v>643</v>
      </c>
      <c r="T21" s="482">
        <v>329.24</v>
      </c>
      <c r="U21" s="484">
        <f t="shared" si="12"/>
        <v>7.45333834398096E-2</v>
      </c>
      <c r="V21" s="341">
        <f t="shared" si="2"/>
        <v>0.14086262777362255</v>
      </c>
      <c r="W21" s="341">
        <f t="shared" si="3"/>
        <v>0.10303514376996806</v>
      </c>
      <c r="X21" s="341">
        <f t="shared" si="4"/>
        <v>0.1727981063221225</v>
      </c>
      <c r="Y21" s="341">
        <f t="shared" si="5"/>
        <v>8.748299319727891E-2</v>
      </c>
      <c r="Z21" s="341">
        <f t="shared" si="6"/>
        <v>5.3829841849088754E-2</v>
      </c>
    </row>
    <row r="22" spans="1:26" x14ac:dyDescent="0.25">
      <c r="A22" s="683"/>
      <c r="B22" s="506" t="s">
        <v>291</v>
      </c>
      <c r="C22" s="516">
        <v>123</v>
      </c>
      <c r="D22" s="483">
        <v>36</v>
      </c>
      <c r="E22" s="483">
        <v>199</v>
      </c>
      <c r="F22" s="483">
        <v>133</v>
      </c>
      <c r="G22" s="483">
        <v>77</v>
      </c>
      <c r="H22" s="483">
        <v>92.72</v>
      </c>
      <c r="I22" s="485">
        <f t="shared" si="0"/>
        <v>0.16226912928759896</v>
      </c>
      <c r="J22" s="552">
        <f t="shared" si="7"/>
        <v>6.6176470588235295E-2</v>
      </c>
      <c r="K22" s="552">
        <f t="shared" si="8"/>
        <v>0.21329046087888531</v>
      </c>
      <c r="L22" s="552">
        <f t="shared" si="9"/>
        <v>0.25189393939393939</v>
      </c>
      <c r="M22" s="552">
        <f t="shared" si="10"/>
        <v>0.19106699751861042</v>
      </c>
      <c r="N22" s="344">
        <f t="shared" si="11"/>
        <v>0.21449060793929861</v>
      </c>
      <c r="O22" s="516">
        <v>1701</v>
      </c>
      <c r="P22" s="483">
        <v>1547</v>
      </c>
      <c r="Q22" s="483">
        <v>1833</v>
      </c>
      <c r="R22" s="483">
        <v>1800</v>
      </c>
      <c r="S22" s="483">
        <v>1722</v>
      </c>
      <c r="T22" s="483">
        <v>1262.32</v>
      </c>
      <c r="U22" s="485">
        <f t="shared" si="12"/>
        <v>0.21307779030439683</v>
      </c>
      <c r="V22" s="552">
        <f t="shared" si="2"/>
        <v>0.19284467713787085</v>
      </c>
      <c r="W22" s="552">
        <f t="shared" si="3"/>
        <v>0.16267305644302449</v>
      </c>
      <c r="X22" s="552">
        <f t="shared" si="4"/>
        <v>0.17753230101587927</v>
      </c>
      <c r="Y22" s="552">
        <f t="shared" si="5"/>
        <v>0.23428571428571429</v>
      </c>
      <c r="Z22" s="552">
        <f t="shared" si="6"/>
        <v>0.20638587645165141</v>
      </c>
    </row>
    <row r="23" spans="1:26" x14ac:dyDescent="0.25">
      <c r="A23" s="683"/>
      <c r="B23" s="505" t="s">
        <v>292</v>
      </c>
      <c r="C23" s="515">
        <v>166</v>
      </c>
      <c r="D23" s="482">
        <v>51</v>
      </c>
      <c r="E23" s="482">
        <v>157</v>
      </c>
      <c r="F23" s="482">
        <v>94</v>
      </c>
      <c r="G23" s="482">
        <v>53</v>
      </c>
      <c r="H23" s="482">
        <v>111.32</v>
      </c>
      <c r="I23" s="484">
        <f t="shared" si="0"/>
        <v>0.21899736147757257</v>
      </c>
      <c r="J23" s="341">
        <f t="shared" si="7"/>
        <v>9.375E-2</v>
      </c>
      <c r="K23" s="341">
        <f t="shared" si="8"/>
        <v>0.16827438370846731</v>
      </c>
      <c r="L23" s="341">
        <f t="shared" si="9"/>
        <v>0.17803030303030304</v>
      </c>
      <c r="M23" s="341">
        <f t="shared" si="10"/>
        <v>0.13151364764267989</v>
      </c>
      <c r="N23" s="342">
        <f t="shared" si="11"/>
        <v>0.25751827519200521</v>
      </c>
      <c r="O23" s="515">
        <v>1913</v>
      </c>
      <c r="P23" s="482">
        <v>1633</v>
      </c>
      <c r="Q23" s="482">
        <v>1917</v>
      </c>
      <c r="R23" s="482">
        <v>1736</v>
      </c>
      <c r="S23" s="482">
        <v>1161</v>
      </c>
      <c r="T23" s="482">
        <v>1162.9899999999998</v>
      </c>
      <c r="U23" s="484">
        <f t="shared" si="12"/>
        <v>0.23963422272328699</v>
      </c>
      <c r="V23" s="341">
        <f t="shared" si="2"/>
        <v>0.20356519571179257</v>
      </c>
      <c r="W23" s="341">
        <f t="shared" si="3"/>
        <v>0.17012779552715654</v>
      </c>
      <c r="X23" s="341">
        <f t="shared" si="4"/>
        <v>0.17122004142420358</v>
      </c>
      <c r="Y23" s="341">
        <f t="shared" si="5"/>
        <v>0.15795918367346939</v>
      </c>
      <c r="Z23" s="341">
        <f t="shared" si="6"/>
        <v>0.19014569241912196</v>
      </c>
    </row>
    <row r="24" spans="1:26" x14ac:dyDescent="0.25">
      <c r="A24" s="683"/>
      <c r="B24" s="506" t="s">
        <v>293</v>
      </c>
      <c r="C24" s="516">
        <v>8</v>
      </c>
      <c r="D24" s="483">
        <v>5</v>
      </c>
      <c r="E24" s="483">
        <v>38</v>
      </c>
      <c r="F24" s="483">
        <v>25</v>
      </c>
      <c r="G24" s="483">
        <v>3</v>
      </c>
      <c r="H24" s="483">
        <v>8.4</v>
      </c>
      <c r="I24" s="485">
        <f t="shared" si="0"/>
        <v>1.0554089709762533E-2</v>
      </c>
      <c r="J24" s="552">
        <f t="shared" si="7"/>
        <v>9.1911764705882356E-3</v>
      </c>
      <c r="K24" s="552">
        <f t="shared" si="8"/>
        <v>4.0728831725616289E-2</v>
      </c>
      <c r="L24" s="552">
        <f t="shared" si="9"/>
        <v>4.7348484848484848E-2</v>
      </c>
      <c r="M24" s="552">
        <f t="shared" si="10"/>
        <v>7.4441687344913151E-3</v>
      </c>
      <c r="N24" s="344">
        <f t="shared" si="11"/>
        <v>1.9431849727028778E-2</v>
      </c>
      <c r="O24" s="516">
        <v>50</v>
      </c>
      <c r="P24" s="483">
        <v>83</v>
      </c>
      <c r="Q24" s="483">
        <v>102</v>
      </c>
      <c r="R24" s="483">
        <v>121</v>
      </c>
      <c r="S24" s="483">
        <v>134</v>
      </c>
      <c r="T24" s="483">
        <v>221.76</v>
      </c>
      <c r="U24" s="485">
        <f t="shared" si="12"/>
        <v>6.2633095327571092E-3</v>
      </c>
      <c r="V24" s="552">
        <f t="shared" si="2"/>
        <v>1.0346546995761655E-2</v>
      </c>
      <c r="W24" s="552">
        <f t="shared" si="3"/>
        <v>9.0521831735889246E-3</v>
      </c>
      <c r="X24" s="552">
        <f t="shared" si="4"/>
        <v>1.1934115790511885E-2</v>
      </c>
      <c r="Y24" s="552">
        <f t="shared" si="5"/>
        <v>1.8231292517006802E-2</v>
      </c>
      <c r="Z24" s="552">
        <f t="shared" si="6"/>
        <v>3.6257155049368002E-2</v>
      </c>
    </row>
    <row r="25" spans="1:26" s="478" customFormat="1" ht="17.25" x14ac:dyDescent="0.25">
      <c r="A25" s="683"/>
      <c r="B25" s="510" t="s">
        <v>294</v>
      </c>
      <c r="C25" s="517"/>
      <c r="D25" s="511"/>
      <c r="E25" s="511"/>
      <c r="F25" s="511"/>
      <c r="G25" s="511"/>
      <c r="H25" s="511"/>
      <c r="I25" s="512"/>
      <c r="J25" s="513"/>
      <c r="K25" s="513"/>
      <c r="L25" s="513"/>
      <c r="M25" s="513"/>
      <c r="N25" s="518"/>
      <c r="O25" s="517"/>
      <c r="P25" s="511"/>
      <c r="Q25" s="511"/>
      <c r="R25" s="511"/>
      <c r="S25" s="511"/>
      <c r="T25" s="511"/>
      <c r="U25" s="512"/>
      <c r="V25" s="513"/>
      <c r="W25" s="513"/>
      <c r="X25" s="513"/>
      <c r="Y25" s="513"/>
      <c r="Z25" s="513"/>
    </row>
    <row r="26" spans="1:26" ht="17.25" customHeight="1" x14ac:dyDescent="0.25">
      <c r="A26" s="683"/>
      <c r="B26" s="507" t="s">
        <v>295</v>
      </c>
      <c r="C26" s="519">
        <f>IFERROR(SUM(C13:C24),"-")</f>
        <v>758</v>
      </c>
      <c r="D26" s="488">
        <f t="shared" ref="D26:H26" si="13">IFERROR(SUM(D13:D24),"-")</f>
        <v>544</v>
      </c>
      <c r="E26" s="488">
        <f t="shared" si="13"/>
        <v>933</v>
      </c>
      <c r="F26" s="488">
        <f t="shared" si="13"/>
        <v>528</v>
      </c>
      <c r="G26" s="488">
        <f t="shared" si="13"/>
        <v>403</v>
      </c>
      <c r="H26" s="488">
        <f t="shared" si="13"/>
        <v>432.28</v>
      </c>
      <c r="I26" s="489">
        <f t="shared" ref="I26:N29" si="14">IFERROR(C26/SUM(C$26:C$29),"-")</f>
        <v>0.58578052550231841</v>
      </c>
      <c r="J26" s="490">
        <f t="shared" si="14"/>
        <v>0.61818181818181817</v>
      </c>
      <c r="K26" s="490">
        <f t="shared" si="14"/>
        <v>0.84741144414168934</v>
      </c>
      <c r="L26" s="490">
        <f t="shared" si="14"/>
        <v>0.69019607843137254</v>
      </c>
      <c r="M26" s="490">
        <f t="shared" si="14"/>
        <v>0.44579646017699115</v>
      </c>
      <c r="N26" s="520">
        <f t="shared" si="14"/>
        <v>0.62245133049187873</v>
      </c>
      <c r="O26" s="519">
        <f>IFERROR(SUM(O13:O24),"-")</f>
        <v>7983</v>
      </c>
      <c r="P26" s="488">
        <f t="shared" ref="P26" si="15">IFERROR(SUM(P13:P24),"-")</f>
        <v>8022</v>
      </c>
      <c r="Q26" s="488">
        <f t="shared" ref="Q26" si="16">IFERROR(SUM(Q13:Q24),"-")</f>
        <v>11268</v>
      </c>
      <c r="R26" s="488">
        <f t="shared" ref="R26" si="17">IFERROR(SUM(R13:R24),"-")</f>
        <v>10139</v>
      </c>
      <c r="S26" s="488">
        <f t="shared" ref="S26" si="18">IFERROR(SUM(S13:S24),"-")</f>
        <v>7350</v>
      </c>
      <c r="T26" s="488">
        <f t="shared" ref="T26" si="19">IFERROR(SUM(T13:T24),"-")</f>
        <v>6116.3099999999995</v>
      </c>
      <c r="U26" s="489">
        <f t="shared" ref="U26:Z29" si="20">IFERROR(O26/SUM(O$26:O$29),"-")</f>
        <v>0.58257315916222729</v>
      </c>
      <c r="V26" s="490">
        <f t="shared" si="20"/>
        <v>0.63874512301934872</v>
      </c>
      <c r="W26" s="490">
        <f t="shared" si="20"/>
        <v>0.6926907235507469</v>
      </c>
      <c r="X26" s="490">
        <f t="shared" si="20"/>
        <v>0.68888435928794678</v>
      </c>
      <c r="Y26" s="490">
        <f t="shared" si="20"/>
        <v>0.54231535453405155</v>
      </c>
      <c r="Z26" s="490">
        <f t="shared" si="20"/>
        <v>0.47898253478242481</v>
      </c>
    </row>
    <row r="27" spans="1:26" x14ac:dyDescent="0.25">
      <c r="A27" s="683"/>
      <c r="B27" s="508" t="s">
        <v>132</v>
      </c>
      <c r="C27" s="521">
        <v>240</v>
      </c>
      <c r="D27" s="491">
        <v>0</v>
      </c>
      <c r="E27" s="491">
        <v>8</v>
      </c>
      <c r="F27" s="491">
        <v>0</v>
      </c>
      <c r="G27" s="491">
        <v>329</v>
      </c>
      <c r="H27" s="492">
        <v>230.2</v>
      </c>
      <c r="I27" s="493">
        <f t="shared" si="14"/>
        <v>0.18547140649149924</v>
      </c>
      <c r="J27" s="494">
        <f t="shared" si="14"/>
        <v>0</v>
      </c>
      <c r="K27" s="494">
        <f t="shared" si="14"/>
        <v>7.266121707538601E-3</v>
      </c>
      <c r="L27" s="494">
        <f t="shared" si="14"/>
        <v>0</v>
      </c>
      <c r="M27" s="494">
        <f t="shared" si="14"/>
        <v>0.36393805309734512</v>
      </c>
      <c r="N27" s="522">
        <f t="shared" si="14"/>
        <v>0.33147102868333139</v>
      </c>
      <c r="O27" s="521">
        <v>2124</v>
      </c>
      <c r="P27" s="491">
        <v>848</v>
      </c>
      <c r="Q27" s="491">
        <v>700</v>
      </c>
      <c r="R27" s="491">
        <v>452</v>
      </c>
      <c r="S27" s="491">
        <v>2595</v>
      </c>
      <c r="T27" s="492">
        <v>4375.4699999999993</v>
      </c>
      <c r="U27" s="493">
        <f t="shared" si="20"/>
        <v>0.15500255418521491</v>
      </c>
      <c r="V27" s="494">
        <f t="shared" si="20"/>
        <v>6.7521299466518039E-2</v>
      </c>
      <c r="W27" s="494">
        <f t="shared" si="20"/>
        <v>4.3031905083912213E-2</v>
      </c>
      <c r="X27" s="494">
        <f t="shared" si="20"/>
        <v>3.0710694387824432E-2</v>
      </c>
      <c r="Y27" s="494">
        <f t="shared" si="20"/>
        <v>0.19147052313141003</v>
      </c>
      <c r="Z27" s="495">
        <f t="shared" si="20"/>
        <v>0.3426532846543841</v>
      </c>
    </row>
    <row r="28" spans="1:26" x14ac:dyDescent="0.25">
      <c r="A28" s="683"/>
      <c r="B28" s="507" t="s">
        <v>296</v>
      </c>
      <c r="C28" s="523">
        <v>36</v>
      </c>
      <c r="D28" s="496">
        <v>90</v>
      </c>
      <c r="E28" s="496">
        <v>4</v>
      </c>
      <c r="F28" s="496">
        <v>184</v>
      </c>
      <c r="G28" s="496">
        <v>91</v>
      </c>
      <c r="H28" s="497">
        <v>0</v>
      </c>
      <c r="I28" s="489">
        <f t="shared" si="14"/>
        <v>2.7820710973724884E-2</v>
      </c>
      <c r="J28" s="490">
        <f t="shared" si="14"/>
        <v>0.10227272727272728</v>
      </c>
      <c r="K28" s="490">
        <f t="shared" si="14"/>
        <v>3.6330608537693005E-3</v>
      </c>
      <c r="L28" s="490">
        <f t="shared" si="14"/>
        <v>0.24052287581699347</v>
      </c>
      <c r="M28" s="490">
        <f t="shared" si="14"/>
        <v>0.1006637168141593</v>
      </c>
      <c r="N28" s="524">
        <f t="shared" si="14"/>
        <v>0</v>
      </c>
      <c r="O28" s="523">
        <v>1616</v>
      </c>
      <c r="P28" s="496">
        <v>1637</v>
      </c>
      <c r="Q28" s="496">
        <v>2196</v>
      </c>
      <c r="R28" s="496">
        <v>1244</v>
      </c>
      <c r="S28" s="496">
        <v>2550</v>
      </c>
      <c r="T28" s="497">
        <v>887.9</v>
      </c>
      <c r="U28" s="489">
        <f t="shared" si="20"/>
        <v>0.11793038020871342</v>
      </c>
      <c r="V28" s="490">
        <f t="shared" si="20"/>
        <v>0.13034477267298353</v>
      </c>
      <c r="W28" s="490">
        <f t="shared" si="20"/>
        <v>0.13499723366324459</v>
      </c>
      <c r="X28" s="490">
        <f t="shared" si="20"/>
        <v>8.4522353580649551E-2</v>
      </c>
      <c r="Y28" s="490">
        <f t="shared" si="20"/>
        <v>0.18815022504242604</v>
      </c>
      <c r="Z28" s="498">
        <f t="shared" si="20"/>
        <v>6.9533524728686902E-2</v>
      </c>
    </row>
    <row r="29" spans="1:26" ht="15.75" thickBot="1" x14ac:dyDescent="0.3">
      <c r="A29" s="683"/>
      <c r="B29" s="509" t="s">
        <v>297</v>
      </c>
      <c r="C29" s="499">
        <v>260</v>
      </c>
      <c r="D29" s="500">
        <v>246</v>
      </c>
      <c r="E29" s="500">
        <v>156</v>
      </c>
      <c r="F29" s="500">
        <v>53</v>
      </c>
      <c r="G29" s="500">
        <v>81</v>
      </c>
      <c r="H29" s="501">
        <v>32</v>
      </c>
      <c r="I29" s="502">
        <f t="shared" si="14"/>
        <v>0.20092735703245751</v>
      </c>
      <c r="J29" s="503">
        <f t="shared" si="14"/>
        <v>0.27954545454545454</v>
      </c>
      <c r="K29" s="503">
        <f t="shared" si="14"/>
        <v>0.14168937329700274</v>
      </c>
      <c r="L29" s="503">
        <f t="shared" si="14"/>
        <v>6.9281045751633991E-2</v>
      </c>
      <c r="M29" s="503">
        <f t="shared" si="14"/>
        <v>8.9601769911504425E-2</v>
      </c>
      <c r="N29" s="525">
        <f t="shared" si="14"/>
        <v>4.6077640824789767E-2</v>
      </c>
      <c r="O29" s="499">
        <v>1980</v>
      </c>
      <c r="P29" s="500">
        <v>2052</v>
      </c>
      <c r="Q29" s="500">
        <v>2103</v>
      </c>
      <c r="R29" s="500">
        <v>2883</v>
      </c>
      <c r="S29" s="500">
        <v>1058</v>
      </c>
      <c r="T29" s="501">
        <v>1389.7</v>
      </c>
      <c r="U29" s="502">
        <f t="shared" si="20"/>
        <v>0.14449390644384441</v>
      </c>
      <c r="V29" s="503">
        <f t="shared" si="20"/>
        <v>0.16338880484114976</v>
      </c>
      <c r="W29" s="503">
        <f t="shared" si="20"/>
        <v>0.12928013770209626</v>
      </c>
      <c r="X29" s="503">
        <f t="shared" si="20"/>
        <v>0.1958825927435793</v>
      </c>
      <c r="Y29" s="503">
        <f t="shared" si="20"/>
        <v>7.8063897292112452E-2</v>
      </c>
      <c r="Z29" s="504">
        <f t="shared" si="20"/>
        <v>0.10883065583450412</v>
      </c>
    </row>
    <row r="31" spans="1:26" x14ac:dyDescent="0.25">
      <c r="A31" s="11" t="s">
        <v>298</v>
      </c>
      <c r="B31" s="683"/>
      <c r="C31" s="167"/>
      <c r="D31" s="683"/>
      <c r="E31" s="683"/>
      <c r="F31" s="683"/>
      <c r="G31" s="683"/>
      <c r="H31" s="683"/>
      <c r="I31" s="19"/>
      <c r="J31" s="19"/>
      <c r="K31" s="19"/>
      <c r="L31" s="19"/>
      <c r="M31" s="19"/>
      <c r="N31" s="19"/>
      <c r="O31" s="683"/>
      <c r="P31" s="683"/>
      <c r="Q31" s="683"/>
      <c r="R31" s="683"/>
      <c r="S31" s="683"/>
      <c r="T31" s="683"/>
      <c r="U31" s="683"/>
      <c r="V31" s="683"/>
      <c r="W31" s="683"/>
      <c r="X31" s="683"/>
      <c r="Y31" s="683"/>
      <c r="Z31" s="683"/>
    </row>
    <row r="32" spans="1:26" x14ac:dyDescent="0.25">
      <c r="A32" s="683"/>
      <c r="B32" s="683"/>
      <c r="C32" s="167"/>
      <c r="D32" s="683"/>
      <c r="E32" s="683"/>
      <c r="F32" s="683"/>
      <c r="G32" s="683"/>
      <c r="H32" s="683"/>
      <c r="I32" s="683"/>
      <c r="J32" s="683"/>
      <c r="K32" s="683"/>
      <c r="L32" s="683"/>
      <c r="M32" s="683"/>
      <c r="N32" s="683"/>
      <c r="O32" s="683"/>
      <c r="P32" s="683"/>
      <c r="Q32" s="683"/>
      <c r="R32" s="683"/>
      <c r="S32" s="683"/>
      <c r="T32" s="683"/>
      <c r="U32" s="683"/>
      <c r="V32" s="683"/>
      <c r="W32" s="683"/>
      <c r="X32" s="683"/>
      <c r="Y32" s="683"/>
      <c r="Z32" s="683"/>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124E-F3DA-4572-9C39-C1D8CE25511F}">
  <dimension ref="A1:A2"/>
  <sheetViews>
    <sheetView workbookViewId="0"/>
  </sheetViews>
  <sheetFormatPr defaultRowHeight="15" x14ac:dyDescent="0.25"/>
  <cols>
    <col min="1" max="16384" width="9.140625" style="683"/>
  </cols>
  <sheetData>
    <row r="1" spans="1:1" x14ac:dyDescent="0.25">
      <c r="A1" s="277" t="s">
        <v>21</v>
      </c>
    </row>
    <row r="2" spans="1:1" x14ac:dyDescent="0.25">
      <c r="A2" s="717" t="s">
        <v>299</v>
      </c>
    </row>
  </sheetData>
  <hyperlinks>
    <hyperlink ref="A1" location="Contents!A1" display="Return to Contents" xr:uid="{CDACF7EC-1502-4852-8FCF-E6C3F2DF514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F40"/>
  <sheetViews>
    <sheetView topLeftCell="A26" workbookViewId="0">
      <selection activeCell="E25" sqref="E25:F40"/>
    </sheetView>
  </sheetViews>
  <sheetFormatPr defaultRowHeight="15" x14ac:dyDescent="0.25"/>
  <sheetData>
    <row r="1" spans="1:6" x14ac:dyDescent="0.25">
      <c r="A1" s="275" t="s">
        <v>65</v>
      </c>
      <c r="B1" s="275"/>
      <c r="C1" s="275"/>
      <c r="D1" s="275"/>
      <c r="E1" s="275"/>
      <c r="F1" s="275"/>
    </row>
    <row r="2" spans="1:6" x14ac:dyDescent="0.25">
      <c r="A2" s="275"/>
      <c r="B2" s="275"/>
      <c r="C2" s="275"/>
      <c r="D2" s="275"/>
      <c r="E2" s="275"/>
      <c r="F2" s="275"/>
    </row>
    <row r="3" spans="1:6" x14ac:dyDescent="0.25">
      <c r="A3" s="275"/>
      <c r="B3" s="275"/>
      <c r="C3" s="275" t="s">
        <v>65</v>
      </c>
      <c r="D3" s="275" t="s">
        <v>110</v>
      </c>
      <c r="E3" s="275"/>
      <c r="F3" s="275"/>
    </row>
    <row r="4" spans="1:6" x14ac:dyDescent="0.25">
      <c r="A4" s="275"/>
      <c r="B4" s="275" t="str">
        <f>Demographics!C70</f>
        <v>Renfrewshire</v>
      </c>
      <c r="C4" s="715">
        <f>Demographics!C79</f>
        <v>0.2992636863140567</v>
      </c>
      <c r="D4" s="715">
        <f>Demographics!D79</f>
        <v>0.70073631368594325</v>
      </c>
      <c r="E4" s="275"/>
      <c r="F4" s="275"/>
    </row>
    <row r="5" spans="1:6" x14ac:dyDescent="0.25">
      <c r="A5" s="275"/>
      <c r="B5" s="275" t="str">
        <f>Demographics!E70</f>
        <v>Scotland</v>
      </c>
      <c r="C5" s="715">
        <f>Demographics!E79</f>
        <v>0.6049356489891049</v>
      </c>
      <c r="D5" s="715">
        <f>Demographics!F79</f>
        <v>0.39506435101089515</v>
      </c>
      <c r="E5" s="275"/>
      <c r="F5" s="275"/>
    </row>
    <row r="6" spans="1:6" x14ac:dyDescent="0.25">
      <c r="A6" s="275"/>
      <c r="B6" s="275" t="str">
        <f>CONCATENATE(Demographics!G70, " Population (SHS)")</f>
        <v>Renfrewshire Population (SHS)</v>
      </c>
      <c r="C6" s="715">
        <f>Demographics!G79</f>
        <v>0.21100000000000002</v>
      </c>
      <c r="D6" s="715">
        <f>Demographics!H79</f>
        <v>0.78900000000000003</v>
      </c>
      <c r="E6" s="715"/>
      <c r="F6" s="275"/>
    </row>
    <row r="7" spans="1:6" x14ac:dyDescent="0.25">
      <c r="A7" s="275"/>
      <c r="B7" s="275"/>
      <c r="C7" s="275"/>
      <c r="D7" s="275"/>
      <c r="E7" s="275"/>
      <c r="F7" s="275"/>
    </row>
    <row r="8" spans="1:6" x14ac:dyDescent="0.25">
      <c r="A8" s="275"/>
      <c r="B8" s="275"/>
      <c r="C8" s="275"/>
      <c r="D8" s="275"/>
      <c r="E8" s="275"/>
      <c r="F8" s="275"/>
    </row>
    <row r="9" spans="1:6" x14ac:dyDescent="0.25">
      <c r="A9" s="275" t="s">
        <v>300</v>
      </c>
      <c r="B9" s="275"/>
      <c r="C9" s="275"/>
      <c r="D9" s="275"/>
      <c r="E9" s="275"/>
      <c r="F9" s="275"/>
    </row>
    <row r="10" spans="1:6" x14ac:dyDescent="0.25">
      <c r="A10" s="275"/>
      <c r="B10" s="275" t="s">
        <v>85</v>
      </c>
      <c r="C10" s="275"/>
      <c r="D10" s="275"/>
      <c r="E10" s="275"/>
      <c r="F10" s="275"/>
    </row>
    <row r="11" spans="1:6" x14ac:dyDescent="0.25">
      <c r="A11" s="275" t="str">
        <f>'Debt Strategies'!B13</f>
        <v>Awaiting sequestration</v>
      </c>
      <c r="B11" s="715">
        <f>'Debt Strategies'!N13</f>
        <v>0.13879892662163412</v>
      </c>
      <c r="C11" s="718">
        <f>RANK(B11,$B$11:$B$22,0)+COUNTIF($B$11:B11,B11)-1</f>
        <v>3</v>
      </c>
      <c r="D11" s="275">
        <v>1</v>
      </c>
      <c r="E11" s="275" t="str">
        <f>INDEX(A$11:A$22,MATCH($D11,$C$11:$C$22,0))</f>
        <v>Token payments</v>
      </c>
      <c r="F11" s="714">
        <f>INDEX(B$11:B$22,MATCH($D11,$C$11:$C$22,0))</f>
        <v>0.25751827519200521</v>
      </c>
    </row>
    <row r="12" spans="1:6" x14ac:dyDescent="0.25">
      <c r="A12" s="275" t="str">
        <f>'Debt Strategies'!B14</f>
        <v>Consolidation loan</v>
      </c>
      <c r="B12" s="715">
        <f>'Debt Strategies'!N14</f>
        <v>2.3133154436939022E-3</v>
      </c>
      <c r="C12" s="718">
        <f>RANK(B12,$B$11:$B$22,0)+COUNTIF($B$11:B12,B12)-1</f>
        <v>12</v>
      </c>
      <c r="D12" s="275">
        <v>2</v>
      </c>
      <c r="E12" s="275" t="str">
        <f t="shared" ref="E12:E22" si="0">INDEX(A$11:A$22,MATCH($D12,$C$11:$C$22,0))</f>
        <v>Sequestration</v>
      </c>
      <c r="F12" s="714">
        <f t="shared" ref="F12:F22" si="1">INDEX(B$11:B$22,MATCH($D12,$C$11:$C$22,0))</f>
        <v>0.21449060793929861</v>
      </c>
    </row>
    <row r="13" spans="1:6" x14ac:dyDescent="0.25">
      <c r="A13" s="275" t="str">
        <f>'Debt Strategies'!B15</f>
        <v>Debt Arrangement Scheme</v>
      </c>
      <c r="B13" s="715">
        <f>'Debt Strategies'!N15</f>
        <v>8.9016378273341371E-2</v>
      </c>
      <c r="C13" s="718">
        <f>RANK(B13,$B$11:$B$22,0)+COUNTIF($B$11:B13,B13)-1</f>
        <v>5</v>
      </c>
      <c r="D13" s="275">
        <v>3</v>
      </c>
      <c r="E13" s="275" t="str">
        <f t="shared" si="0"/>
        <v>Awaiting sequestration</v>
      </c>
      <c r="F13" s="714">
        <f t="shared" si="1"/>
        <v>0.13879892662163412</v>
      </c>
    </row>
    <row r="14" spans="1:6" x14ac:dyDescent="0.25">
      <c r="A14" s="275" t="str">
        <f>'Debt Strategies'!B16</f>
        <v>Debt written off</v>
      </c>
      <c r="B14" s="715">
        <f>'Debt Strategies'!N16</f>
        <v>0.11548070694919961</v>
      </c>
      <c r="C14" s="718">
        <f>RANK(B14,$B$11:$B$22,0)+COUNTIF($B$11:B14,B14)-1</f>
        <v>4</v>
      </c>
      <c r="D14" s="275">
        <v>4</v>
      </c>
      <c r="E14" s="275" t="str">
        <f t="shared" si="0"/>
        <v>Debt written off</v>
      </c>
      <c r="F14" s="714">
        <f t="shared" si="1"/>
        <v>0.11548070694919961</v>
      </c>
    </row>
    <row r="15" spans="1:6" x14ac:dyDescent="0.25">
      <c r="A15" s="275" t="str">
        <f>'Debt Strategies'!B17</f>
        <v>Moratorium</v>
      </c>
      <c r="B15" s="715">
        <f>'Debt Strategies'!N17</f>
        <v>1.2676968631442586E-2</v>
      </c>
      <c r="C15" s="718">
        <f>RANK(B15,$B$11:$B$22,0)+COUNTIF($B$11:B15,B15)-1</f>
        <v>10</v>
      </c>
      <c r="D15" s="275">
        <v>5</v>
      </c>
      <c r="E15" s="275" t="str">
        <f t="shared" si="0"/>
        <v>Debt Arrangement Scheme</v>
      </c>
      <c r="F15" s="714">
        <f t="shared" si="1"/>
        <v>8.9016378273341371E-2</v>
      </c>
    </row>
    <row r="16" spans="1:6" x14ac:dyDescent="0.25">
      <c r="A16" s="275" t="str">
        <f>'Debt Strategies'!B18</f>
        <v>Mortgage to rent/shared equity</v>
      </c>
      <c r="B16" s="715">
        <f>'Debt Strategies'!N18</f>
        <v>1.36948274266679E-2</v>
      </c>
      <c r="C16" s="718">
        <f>RANK(B16,$B$11:$B$22,0)+COUNTIF($B$11:B16,B16)-1</f>
        <v>9</v>
      </c>
      <c r="D16" s="275">
        <v>6</v>
      </c>
      <c r="E16" s="275" t="str">
        <f t="shared" si="0"/>
        <v>Repayment plan</v>
      </c>
      <c r="F16" s="714">
        <f t="shared" si="1"/>
        <v>6.9954659017303605E-2</v>
      </c>
    </row>
    <row r="17" spans="1:6" x14ac:dyDescent="0.25">
      <c r="A17" s="275" t="str">
        <f>'Debt Strategies'!B19</f>
        <v>Nil payments/offers</v>
      </c>
      <c r="B17" s="715">
        <f>'Debt Strategies'!N19</f>
        <v>4.5340982696400484E-3</v>
      </c>
      <c r="C17" s="718">
        <f>RANK(B17,$B$11:$B$22,0)+COUNTIF($B$11:B17,B17)-1</f>
        <v>11</v>
      </c>
      <c r="D17" s="275">
        <v>7</v>
      </c>
      <c r="E17" s="275" t="str">
        <f t="shared" si="0"/>
        <v>Pro rata offers</v>
      </c>
      <c r="F17" s="714">
        <f t="shared" si="1"/>
        <v>6.2089386508744335E-2</v>
      </c>
    </row>
    <row r="18" spans="1:6" x14ac:dyDescent="0.25">
      <c r="A18" s="275" t="str">
        <f>'Debt Strategies'!B20</f>
        <v>Pro rata offers</v>
      </c>
      <c r="B18" s="715">
        <f>'Debt Strategies'!N20</f>
        <v>6.2089386508744335E-2</v>
      </c>
      <c r="C18" s="718">
        <f>RANK(B18,$B$11:$B$22,0)+COUNTIF($B$11:B18,B18)-1</f>
        <v>7</v>
      </c>
      <c r="D18" s="275">
        <v>8</v>
      </c>
      <c r="E18" s="275" t="str">
        <f t="shared" si="0"/>
        <v>Trust deed</v>
      </c>
      <c r="F18" s="714">
        <f t="shared" si="1"/>
        <v>1.9431849727028778E-2</v>
      </c>
    </row>
    <row r="19" spans="1:6" x14ac:dyDescent="0.25">
      <c r="A19" s="275" t="str">
        <f>'Debt Strategies'!B21</f>
        <v>Repayment plan</v>
      </c>
      <c r="B19" s="715">
        <f>'Debt Strategies'!N21</f>
        <v>6.9954659017303605E-2</v>
      </c>
      <c r="C19" s="718">
        <f>RANK(B19,$B$11:$B$22,0)+COUNTIF($B$11:B19,B19)-1</f>
        <v>6</v>
      </c>
      <c r="D19" s="275">
        <v>9</v>
      </c>
      <c r="E19" s="275" t="str">
        <f t="shared" si="0"/>
        <v>Mortgage to rent/shared equity</v>
      </c>
      <c r="F19" s="714">
        <f t="shared" si="1"/>
        <v>1.36948274266679E-2</v>
      </c>
    </row>
    <row r="20" spans="1:6" x14ac:dyDescent="0.25">
      <c r="A20" s="275" t="str">
        <f>'Debt Strategies'!B22</f>
        <v>Sequestration</v>
      </c>
      <c r="B20" s="715">
        <f>'Debt Strategies'!N22</f>
        <v>0.21449060793929861</v>
      </c>
      <c r="C20" s="718">
        <f>RANK(B20,$B$11:$B$22,0)+COUNTIF($B$11:B20,B20)-1</f>
        <v>2</v>
      </c>
      <c r="D20" s="275">
        <v>10</v>
      </c>
      <c r="E20" s="275" t="str">
        <f t="shared" si="0"/>
        <v>Moratorium</v>
      </c>
      <c r="F20" s="714">
        <f t="shared" si="1"/>
        <v>1.2676968631442586E-2</v>
      </c>
    </row>
    <row r="21" spans="1:6" x14ac:dyDescent="0.25">
      <c r="A21" s="275" t="str">
        <f>'Debt Strategies'!B23</f>
        <v>Token payments</v>
      </c>
      <c r="B21" s="715">
        <f>'Debt Strategies'!N23</f>
        <v>0.25751827519200521</v>
      </c>
      <c r="C21" s="718">
        <f>RANK(B21,$B$11:$B$22,0)+COUNTIF($B$11:B21,B21)-1</f>
        <v>1</v>
      </c>
      <c r="D21" s="275">
        <v>11</v>
      </c>
      <c r="E21" s="275" t="str">
        <f t="shared" si="0"/>
        <v>Nil payments/offers</v>
      </c>
      <c r="F21" s="714">
        <f t="shared" si="1"/>
        <v>4.5340982696400484E-3</v>
      </c>
    </row>
    <row r="22" spans="1:6" x14ac:dyDescent="0.25">
      <c r="A22" s="275" t="str">
        <f>'Debt Strategies'!B24</f>
        <v>Trust deed</v>
      </c>
      <c r="B22" s="715">
        <f>'Debt Strategies'!N24</f>
        <v>1.9431849727028778E-2</v>
      </c>
      <c r="C22" s="718">
        <f>RANK(B22,$B$11:$B$22,0)+COUNTIF($B$11:B22,B22)-1</f>
        <v>8</v>
      </c>
      <c r="D22" s="275">
        <v>12</v>
      </c>
      <c r="E22" s="275" t="str">
        <f t="shared" si="0"/>
        <v>Consolidation loan</v>
      </c>
      <c r="F22" s="714">
        <f t="shared" si="1"/>
        <v>2.3133154436939022E-3</v>
      </c>
    </row>
    <row r="23" spans="1:6" x14ac:dyDescent="0.25">
      <c r="A23" s="275"/>
      <c r="B23" s="275"/>
      <c r="C23" s="275"/>
      <c r="D23" s="275"/>
      <c r="E23" s="275"/>
      <c r="F23" s="275"/>
    </row>
    <row r="24" spans="1:6" x14ac:dyDescent="0.25">
      <c r="A24" s="275" t="s">
        <v>301</v>
      </c>
      <c r="B24" s="275" t="s">
        <v>85</v>
      </c>
      <c r="C24" s="275"/>
      <c r="D24" s="275"/>
      <c r="E24" s="275"/>
      <c r="F24" s="275"/>
    </row>
    <row r="25" spans="1:6" x14ac:dyDescent="0.25">
      <c r="A25" s="275" t="str">
        <f>'Welfare Rights Activity'!B33</f>
        <v>Attendance Allowance</v>
      </c>
      <c r="B25" s="715">
        <f>'Welfare Rights Activity'!E33</f>
        <v>7.2724174550190326E-2</v>
      </c>
      <c r="C25" s="718">
        <f>RANK(B25,$B$25:$B$40,0)+COUNTIF($B$25:B25,B25)-1</f>
        <v>5</v>
      </c>
      <c r="D25" s="275">
        <v>1</v>
      </c>
      <c r="E25" s="275" t="str">
        <f>INDEX(A$25:A$40,MATCH($D25,$C$25:$C$40,0))</f>
        <v>Other</v>
      </c>
      <c r="F25" s="714">
        <f>INDEX(B$25:B$40,MATCH($D25,$C$25:$C$40,0))</f>
        <v>0.42358028109871321</v>
      </c>
    </row>
    <row r="26" spans="1:6" x14ac:dyDescent="0.25">
      <c r="A26" s="275" t="str">
        <f>'Welfare Rights Activity'!B34</f>
        <v>Carers Allowance</v>
      </c>
      <c r="B26" s="715">
        <f>'Welfare Rights Activity'!E34</f>
        <v>1.2999065844285066E-2</v>
      </c>
      <c r="C26" s="718">
        <f>RANK(B26,$B$25:$B$40,0)+COUNTIF($B$25:B26,B26)-1</f>
        <v>8</v>
      </c>
      <c r="D26" s="275">
        <v>2</v>
      </c>
      <c r="E26" s="275" t="str">
        <f t="shared" ref="E26:E40" si="2">INDEX(A$25:A$40,MATCH($D26,$C$25:$C$40,0))</f>
        <v>Personal Independence Payment</v>
      </c>
      <c r="F26" s="714">
        <f t="shared" ref="F26:F40" si="3">INDEX(B$25:B$40,MATCH($D26,$C$25:$C$40,0))</f>
        <v>0.24678750848195133</v>
      </c>
    </row>
    <row r="27" spans="1:6" x14ac:dyDescent="0.25">
      <c r="A27" s="275" t="str">
        <f>'Welfare Rights Activity'!B35</f>
        <v>Child Benefit</v>
      </c>
      <c r="B27" s="715">
        <f>'Welfare Rights Activity'!E35</f>
        <v>6.3413045925772658E-3</v>
      </c>
      <c r="C27" s="718">
        <f>RANK(B27,$B$25:$B$40,0)+COUNTIF($B$25:B27,B27)-1</f>
        <v>11</v>
      </c>
      <c r="D27" s="275">
        <v>3</v>
      </c>
      <c r="E27" s="275" t="str">
        <f t="shared" si="2"/>
        <v>Universal Credit</v>
      </c>
      <c r="F27" s="714">
        <f t="shared" si="3"/>
        <v>8.3982728769257456E-2</v>
      </c>
    </row>
    <row r="28" spans="1:6" x14ac:dyDescent="0.25">
      <c r="A28" s="275" t="str">
        <f>'Welfare Rights Activity'!B36</f>
        <v>Child Tax Credit</v>
      </c>
      <c r="B28" s="715">
        <f>'Welfare Rights Activity'!E36</f>
        <v>1.2469609510739747E-2</v>
      </c>
      <c r="C28" s="718">
        <f>RANK(B28,$B$25:$B$40,0)+COUNTIF($B$25:B28,B28)-1</f>
        <v>9</v>
      </c>
      <c r="D28" s="275">
        <v>4</v>
      </c>
      <c r="E28" s="275" t="str">
        <f t="shared" si="2"/>
        <v xml:space="preserve">Scottish Welfare Fund </v>
      </c>
      <c r="F28" s="714">
        <f t="shared" si="3"/>
        <v>7.4568143160124029E-2</v>
      </c>
    </row>
    <row r="29" spans="1:6" x14ac:dyDescent="0.25">
      <c r="A29" s="275" t="str">
        <f>'Welfare Rights Activity'!B37</f>
        <v>Cold Weather Payments and Winter Fuel Payments</v>
      </c>
      <c r="B29" s="715">
        <f>'Welfare Rights Activity'!E37</f>
        <v>1.3388550963214958E-3</v>
      </c>
      <c r="C29" s="718">
        <f>RANK(B29,$B$25:$B$40,0)+COUNTIF($B$25:B29,B29)-1</f>
        <v>14</v>
      </c>
      <c r="D29" s="275">
        <v>5</v>
      </c>
      <c r="E29" s="275" t="str">
        <f t="shared" si="2"/>
        <v>Attendance Allowance</v>
      </c>
      <c r="F29" s="714">
        <f t="shared" si="3"/>
        <v>7.2724174550190326E-2</v>
      </c>
    </row>
    <row r="30" spans="1:6" x14ac:dyDescent="0.25">
      <c r="A30" s="275" t="str">
        <f>'Welfare Rights Activity'!B38</f>
        <v>Contributory Benefits</v>
      </c>
      <c r="B30" s="715">
        <f>'Welfare Rights Activity'!E38</f>
        <v>0</v>
      </c>
      <c r="C30" s="718">
        <f>RANK(B30,$B$25:$B$40,0)+COUNTIF($B$25:B30,B30)-1</f>
        <v>16</v>
      </c>
      <c r="D30" s="275">
        <v>6</v>
      </c>
      <c r="E30" s="275" t="str">
        <f t="shared" si="2"/>
        <v>Disability Living Allowance</v>
      </c>
      <c r="F30" s="714">
        <f t="shared" si="3"/>
        <v>2.4884447676629982E-2</v>
      </c>
    </row>
    <row r="31" spans="1:6" x14ac:dyDescent="0.25">
      <c r="A31" s="275" t="str">
        <f>'Welfare Rights Activity'!B39</f>
        <v>Disability Living Allowance</v>
      </c>
      <c r="B31" s="715">
        <f>'Welfare Rights Activity'!E39</f>
        <v>2.4884447676629982E-2</v>
      </c>
      <c r="C31" s="718">
        <f>RANK(B31,$B$25:$B$40,0)+COUNTIF($B$25:B31,B31)-1</f>
        <v>6</v>
      </c>
      <c r="D31" s="275">
        <v>7</v>
      </c>
      <c r="E31" s="275" t="str">
        <f t="shared" si="2"/>
        <v>Discretionary Housing Payments</v>
      </c>
      <c r="F31" s="714">
        <f t="shared" si="3"/>
        <v>2.0082826444822434E-2</v>
      </c>
    </row>
    <row r="32" spans="1:6" x14ac:dyDescent="0.25">
      <c r="A32" s="275" t="str">
        <f>'Welfare Rights Activity'!B40</f>
        <v>Discretionary Housing Payments</v>
      </c>
      <c r="B32" s="715">
        <f>'Welfare Rights Activity'!E40</f>
        <v>2.0082826444822434E-2</v>
      </c>
      <c r="C32" s="718">
        <f>RANK(B32,$B$25:$B$40,0)+COUNTIF($B$25:B32,B32)-1</f>
        <v>7</v>
      </c>
      <c r="D32" s="275">
        <v>8</v>
      </c>
      <c r="E32" s="275" t="str">
        <f t="shared" si="2"/>
        <v>Carers Allowance</v>
      </c>
      <c r="F32" s="714">
        <f t="shared" si="3"/>
        <v>1.2999065844285066E-2</v>
      </c>
    </row>
    <row r="33" spans="1:6" x14ac:dyDescent="0.25">
      <c r="A33" s="275" t="str">
        <f>'Welfare Rights Activity'!B41</f>
        <v>Funeral Expenses</v>
      </c>
      <c r="B33" s="715">
        <f>'Welfare Rights Activity'!E41</f>
        <v>1.1015126019735943E-3</v>
      </c>
      <c r="C33" s="718">
        <f>RANK(B33,$B$25:$B$40,0)+COUNTIF($B$25:B33,B33)-1</f>
        <v>15</v>
      </c>
      <c r="D33" s="275">
        <v>9</v>
      </c>
      <c r="E33" s="275" t="str">
        <f t="shared" si="2"/>
        <v>Child Tax Credit</v>
      </c>
      <c r="F33" s="714">
        <f t="shared" si="3"/>
        <v>1.2469609510739747E-2</v>
      </c>
    </row>
    <row r="34" spans="1:6" x14ac:dyDescent="0.25">
      <c r="A34" s="275" t="str">
        <f>'Welfare Rights Activity'!B42</f>
        <v>Industrial Injuries Disablement Benefit</v>
      </c>
      <c r="B34" s="715">
        <f>'Welfare Rights Activity'!E42</f>
        <v>2.1086967767063557E-3</v>
      </c>
      <c r="C34" s="718">
        <f>RANK(B34,$B$25:$B$40,0)+COUNTIF($B$25:B34,B34)-1</f>
        <v>13</v>
      </c>
      <c r="D34" s="275">
        <v>10</v>
      </c>
      <c r="E34" s="275" t="str">
        <f t="shared" si="2"/>
        <v>Pension Credit</v>
      </c>
      <c r="F34" s="714">
        <f t="shared" si="3"/>
        <v>1.1824524782512119E-2</v>
      </c>
    </row>
    <row r="35" spans="1:6" x14ac:dyDescent="0.25">
      <c r="A35" s="275" t="str">
        <f>'Welfare Rights Activity'!B43</f>
        <v>Pension Credit</v>
      </c>
      <c r="B35" s="715">
        <f>'Welfare Rights Activity'!E43</f>
        <v>1.1824524782512119E-2</v>
      </c>
      <c r="C35" s="718">
        <f>RANK(B35,$B$25:$B$40,0)+COUNTIF($B$25:B35,B35)-1</f>
        <v>10</v>
      </c>
      <c r="D35" s="275">
        <v>11</v>
      </c>
      <c r="E35" s="275" t="str">
        <f t="shared" si="2"/>
        <v>Child Benefit</v>
      </c>
      <c r="F35" s="714">
        <f t="shared" si="3"/>
        <v>6.3413045925772658E-3</v>
      </c>
    </row>
    <row r="36" spans="1:6" x14ac:dyDescent="0.25">
      <c r="A36" s="275" t="str">
        <f>'Welfare Rights Activity'!B44</f>
        <v>Personal Independence Payment</v>
      </c>
      <c r="B36" s="715">
        <f>'Welfare Rights Activity'!E44</f>
        <v>0.24678750848195133</v>
      </c>
      <c r="C36" s="718">
        <f>RANK(B36,$B$25:$B$40,0)+COUNTIF($B$25:B36,B36)-1</f>
        <v>2</v>
      </c>
      <c r="D36" s="275">
        <v>12</v>
      </c>
      <c r="E36" s="275" t="str">
        <f t="shared" si="2"/>
        <v>Sure Start Maternity Grant (replaced by the Best Start Grant)</v>
      </c>
      <c r="F36" s="714">
        <f t="shared" si="3"/>
        <v>5.2063206131956344E-3</v>
      </c>
    </row>
    <row r="37" spans="1:6" x14ac:dyDescent="0.25">
      <c r="A37" s="275" t="str">
        <f>'Welfare Rights Activity'!B45</f>
        <v xml:space="preserve">Scottish Welfare Fund </v>
      </c>
      <c r="B37" s="715">
        <f>'Welfare Rights Activity'!E45</f>
        <v>7.4568143160124029E-2</v>
      </c>
      <c r="C37" s="718">
        <f>RANK(B37,$B$25:$B$40,0)+COUNTIF($B$25:B37,B37)-1</f>
        <v>4</v>
      </c>
      <c r="D37" s="275">
        <v>13</v>
      </c>
      <c r="E37" s="275" t="str">
        <f t="shared" si="2"/>
        <v>Industrial Injuries Disablement Benefit</v>
      </c>
      <c r="F37" s="714">
        <f t="shared" si="3"/>
        <v>2.1086967767063557E-3</v>
      </c>
    </row>
    <row r="38" spans="1:6" x14ac:dyDescent="0.25">
      <c r="A38" s="275" t="str">
        <f>'Welfare Rights Activity'!B46</f>
        <v>Sure Start Maternity Grant (replaced by the Best Start Grant)</v>
      </c>
      <c r="B38" s="715">
        <f>'Welfare Rights Activity'!E46</f>
        <v>5.2063206131956344E-3</v>
      </c>
      <c r="C38" s="718">
        <f>RANK(B38,$B$25:$B$40,0)+COUNTIF($B$25:B38,B38)-1</f>
        <v>12</v>
      </c>
      <c r="D38" s="275">
        <v>14</v>
      </c>
      <c r="E38" s="275" t="str">
        <f t="shared" si="2"/>
        <v>Cold Weather Payments and Winter Fuel Payments</v>
      </c>
      <c r="F38" s="714">
        <f t="shared" si="3"/>
        <v>1.3388550963214958E-3</v>
      </c>
    </row>
    <row r="39" spans="1:6" x14ac:dyDescent="0.25">
      <c r="A39" s="275" t="str">
        <f>'Welfare Rights Activity'!B47</f>
        <v>Universal Credit</v>
      </c>
      <c r="B39" s="715">
        <f>'Welfare Rights Activity'!E47</f>
        <v>8.3982728769257456E-2</v>
      </c>
      <c r="C39" s="718">
        <f>RANK(B39,$B$25:$B$40,0)+COUNTIF($B$25:B39,B39)-1</f>
        <v>3</v>
      </c>
      <c r="D39" s="275">
        <v>15</v>
      </c>
      <c r="E39" s="275" t="str">
        <f t="shared" si="2"/>
        <v>Funeral Expenses</v>
      </c>
      <c r="F39" s="714">
        <f t="shared" si="3"/>
        <v>1.1015126019735943E-3</v>
      </c>
    </row>
    <row r="40" spans="1:6" x14ac:dyDescent="0.25">
      <c r="A40" s="275" t="str">
        <f>'Welfare Rights Activity'!B48</f>
        <v>Other</v>
      </c>
      <c r="B40" s="715">
        <f>'Welfare Rights Activity'!E48</f>
        <v>0.42358028109871321</v>
      </c>
      <c r="C40" s="718">
        <f>RANK(B40,$B$25:$B$40,0)+COUNTIF($B$25:B40,B40)-1</f>
        <v>1</v>
      </c>
      <c r="D40" s="275">
        <v>16</v>
      </c>
      <c r="E40" s="275" t="str">
        <f t="shared" si="2"/>
        <v>Contributory Benefits</v>
      </c>
      <c r="F40" s="714">
        <f t="shared" si="3"/>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0" workbookViewId="0">
      <selection activeCell="A91" sqref="A91"/>
    </sheetView>
  </sheetViews>
  <sheetFormatPr defaultRowHeight="15" x14ac:dyDescent="0.25"/>
  <cols>
    <col min="1" max="1" width="9.140625" style="478"/>
    <col min="2" max="2" width="50.7109375" style="478" customWidth="1"/>
    <col min="3" max="5" width="10.42578125" style="478" customWidth="1"/>
    <col min="6" max="9" width="13.7109375" style="478" customWidth="1"/>
    <col min="10" max="12" width="10.42578125" style="478" customWidth="1"/>
    <col min="13" max="16" width="14" style="478" customWidth="1"/>
    <col min="17" max="16384" width="9.140625" style="478"/>
  </cols>
  <sheetData>
    <row r="1" spans="1:14" ht="18.75" x14ac:dyDescent="0.3">
      <c r="A1" s="722" t="s">
        <v>1</v>
      </c>
      <c r="B1" s="722"/>
      <c r="C1" s="722"/>
      <c r="D1" s="683"/>
      <c r="E1" s="683"/>
      <c r="F1" s="683"/>
      <c r="G1" s="683"/>
      <c r="H1" s="683"/>
      <c r="I1" s="683"/>
      <c r="J1" s="683"/>
      <c r="K1" s="683"/>
      <c r="L1" s="683"/>
      <c r="M1" s="683"/>
      <c r="N1" s="683"/>
    </row>
    <row r="2" spans="1:14" x14ac:dyDescent="0.25">
      <c r="A2" s="684" t="s">
        <v>302</v>
      </c>
      <c r="B2" s="683"/>
      <c r="C2" s="683"/>
      <c r="D2" s="683"/>
      <c r="E2" s="683"/>
      <c r="F2" s="683"/>
      <c r="G2" s="683"/>
      <c r="H2" s="683"/>
      <c r="I2" s="683"/>
      <c r="J2" s="683"/>
      <c r="K2" s="683"/>
      <c r="L2" s="683"/>
      <c r="M2" s="683"/>
      <c r="N2" s="683"/>
    </row>
    <row r="3" spans="1:14" s="683" customFormat="1" x14ac:dyDescent="0.25">
      <c r="A3" s="277" t="s">
        <v>21</v>
      </c>
    </row>
    <row r="4" spans="1:14" s="527" customFormat="1" x14ac:dyDescent="0.25">
      <c r="A4" s="684"/>
      <c r="B4" s="683"/>
      <c r="C4" s="273"/>
      <c r="D4" s="683"/>
      <c r="E4" s="683"/>
      <c r="F4" s="683"/>
      <c r="G4" s="683"/>
      <c r="H4" s="683"/>
      <c r="I4" s="683"/>
      <c r="J4" s="683"/>
      <c r="K4" s="683"/>
      <c r="L4" s="683"/>
      <c r="M4" s="683"/>
      <c r="N4" s="683"/>
    </row>
    <row r="5" spans="1:14" s="527" customFormat="1" x14ac:dyDescent="0.25">
      <c r="A5" s="273" t="s">
        <v>303</v>
      </c>
      <c r="B5" s="683"/>
      <c r="C5" s="274" t="s">
        <v>304</v>
      </c>
      <c r="D5" s="683"/>
      <c r="E5" s="683"/>
      <c r="F5" s="683"/>
      <c r="G5" s="683"/>
      <c r="H5" s="683"/>
      <c r="I5" s="683"/>
      <c r="J5" s="683"/>
      <c r="K5" s="683"/>
      <c r="L5" s="683"/>
      <c r="M5" s="683"/>
      <c r="N5" s="683"/>
    </row>
    <row r="6" spans="1:14" s="527" customFormat="1" x14ac:dyDescent="0.25">
      <c r="A6" s="273" t="s">
        <v>305</v>
      </c>
      <c r="B6" s="683"/>
      <c r="C6" s="274" t="s">
        <v>306</v>
      </c>
      <c r="D6" s="683"/>
      <c r="E6" s="683"/>
      <c r="F6" s="683"/>
      <c r="G6" s="683"/>
      <c r="H6" s="683"/>
      <c r="I6" s="683"/>
      <c r="J6" s="683"/>
      <c r="K6" s="683"/>
      <c r="L6" s="683"/>
      <c r="M6" s="683"/>
      <c r="N6" s="683"/>
    </row>
    <row r="7" spans="1:14" s="527" customFormat="1" x14ac:dyDescent="0.25">
      <c r="A7" s="273" t="s">
        <v>307</v>
      </c>
      <c r="B7" s="683"/>
      <c r="C7" s="274" t="s">
        <v>308</v>
      </c>
      <c r="D7" s="683"/>
      <c r="E7" s="683"/>
      <c r="F7" s="683"/>
      <c r="G7" s="683"/>
      <c r="H7" s="683"/>
      <c r="I7" s="683"/>
      <c r="J7" s="683"/>
      <c r="K7" s="683"/>
      <c r="L7" s="683"/>
      <c r="M7" s="683"/>
      <c r="N7" s="683"/>
    </row>
    <row r="9" spans="1:14" x14ac:dyDescent="0.25">
      <c r="A9" s="779" t="s">
        <v>309</v>
      </c>
      <c r="B9" s="683"/>
      <c r="C9" s="683"/>
      <c r="D9" s="683"/>
      <c r="E9" s="683"/>
      <c r="F9" s="683"/>
      <c r="G9" s="683"/>
      <c r="H9" s="683"/>
      <c r="I9" s="683"/>
      <c r="J9" s="683"/>
      <c r="K9" s="683"/>
      <c r="L9" s="683"/>
      <c r="M9" s="683"/>
      <c r="N9" s="683"/>
    </row>
    <row r="11" spans="1:14" x14ac:dyDescent="0.25">
      <c r="A11" s="683"/>
      <c r="B11" s="683"/>
      <c r="C11" s="728" t="str">
        <f>$A$1</f>
        <v>Renfrewshire</v>
      </c>
      <c r="D11" s="729"/>
      <c r="E11" s="729"/>
      <c r="F11" s="729"/>
      <c r="G11" s="729"/>
      <c r="H11" s="737"/>
      <c r="I11" s="729" t="s">
        <v>78</v>
      </c>
      <c r="J11" s="729"/>
      <c r="K11" s="729"/>
      <c r="L11" s="729"/>
      <c r="M11" s="729"/>
      <c r="N11" s="729"/>
    </row>
    <row r="12" spans="1:14" x14ac:dyDescent="0.25">
      <c r="A12" s="683"/>
      <c r="B12" s="683"/>
      <c r="C12" s="739" t="s">
        <v>310</v>
      </c>
      <c r="D12" s="740"/>
      <c r="E12" s="763"/>
      <c r="F12" s="740" t="s">
        <v>311</v>
      </c>
      <c r="G12" s="740"/>
      <c r="H12" s="746"/>
      <c r="I12" s="739" t="s">
        <v>310</v>
      </c>
      <c r="J12" s="740"/>
      <c r="K12" s="763"/>
      <c r="L12" s="740" t="s">
        <v>311</v>
      </c>
      <c r="M12" s="740"/>
      <c r="N12" s="740"/>
    </row>
    <row r="13" spans="1:14" ht="18" thickBot="1" x14ac:dyDescent="0.3">
      <c r="A13" s="683"/>
      <c r="B13" s="684" t="s">
        <v>312</v>
      </c>
      <c r="C13" s="547" t="s">
        <v>82</v>
      </c>
      <c r="D13" s="548" t="s">
        <v>84</v>
      </c>
      <c r="E13" s="550" t="s">
        <v>85</v>
      </c>
      <c r="F13" s="548" t="s">
        <v>82</v>
      </c>
      <c r="G13" s="548" t="s">
        <v>84</v>
      </c>
      <c r="H13" s="551" t="s">
        <v>85</v>
      </c>
      <c r="I13" s="547" t="s">
        <v>82</v>
      </c>
      <c r="J13" s="548" t="s">
        <v>84</v>
      </c>
      <c r="K13" s="550" t="s">
        <v>85</v>
      </c>
      <c r="L13" s="549" t="s">
        <v>82</v>
      </c>
      <c r="M13" s="548" t="s">
        <v>84</v>
      </c>
      <c r="N13" s="548" t="s">
        <v>85</v>
      </c>
    </row>
    <row r="14" spans="1:14" s="527" customFormat="1" x14ac:dyDescent="0.25">
      <c r="A14" s="683"/>
      <c r="B14" s="160" t="s">
        <v>81</v>
      </c>
      <c r="C14" s="333"/>
      <c r="D14" s="332"/>
      <c r="E14" s="385"/>
      <c r="F14" s="332"/>
      <c r="G14" s="332"/>
      <c r="H14" s="334"/>
      <c r="I14" s="333"/>
      <c r="J14" s="332"/>
      <c r="K14" s="385"/>
      <c r="L14" s="332"/>
      <c r="M14" s="332"/>
      <c r="N14" s="365"/>
    </row>
    <row r="15" spans="1:14" x14ac:dyDescent="0.25">
      <c r="A15" s="683"/>
      <c r="B15" s="538" t="s">
        <v>313</v>
      </c>
      <c r="C15" s="631">
        <v>333</v>
      </c>
      <c r="D15" s="632">
        <v>625</v>
      </c>
      <c r="E15" s="706">
        <v>956</v>
      </c>
      <c r="F15" s="633" t="s">
        <v>83</v>
      </c>
      <c r="G15" s="632">
        <v>19</v>
      </c>
      <c r="H15" s="710">
        <v>10.559999999999999</v>
      </c>
      <c r="I15" s="39">
        <v>6454</v>
      </c>
      <c r="J15" s="40">
        <v>7366.7550000000001</v>
      </c>
      <c r="K15" s="616">
        <v>10751.465</v>
      </c>
      <c r="L15" s="40">
        <v>4690</v>
      </c>
      <c r="M15" s="40">
        <v>7245.0230000000001</v>
      </c>
      <c r="N15" s="617">
        <v>8702.9500000000007</v>
      </c>
    </row>
    <row r="16" spans="1:14" x14ac:dyDescent="0.25">
      <c r="A16" s="683"/>
      <c r="B16" s="539" t="s">
        <v>314</v>
      </c>
      <c r="C16" s="634">
        <v>92</v>
      </c>
      <c r="D16" s="635">
        <v>128</v>
      </c>
      <c r="E16" s="707">
        <v>170.88</v>
      </c>
      <c r="F16" s="635" t="s">
        <v>83</v>
      </c>
      <c r="G16" s="635">
        <v>3</v>
      </c>
      <c r="H16" s="711">
        <v>2.4</v>
      </c>
      <c r="I16" s="36">
        <v>2020</v>
      </c>
      <c r="J16" s="37">
        <v>1765.9350000000002</v>
      </c>
      <c r="K16" s="618">
        <v>2163.1549999999997</v>
      </c>
      <c r="L16" s="37">
        <v>1184</v>
      </c>
      <c r="M16" s="37">
        <v>1393.25</v>
      </c>
      <c r="N16" s="619">
        <v>1888.1350000000002</v>
      </c>
    </row>
    <row r="17" spans="2:14" x14ac:dyDescent="0.25">
      <c r="B17" s="538" t="s">
        <v>315</v>
      </c>
      <c r="C17" s="631">
        <v>42</v>
      </c>
      <c r="D17" s="632">
        <v>61</v>
      </c>
      <c r="E17" s="708">
        <v>83.36</v>
      </c>
      <c r="F17" s="632" t="s">
        <v>83</v>
      </c>
      <c r="G17" s="632">
        <v>14</v>
      </c>
      <c r="H17" s="710">
        <v>0.96</v>
      </c>
      <c r="I17" s="39">
        <v>1037</v>
      </c>
      <c r="J17" s="40">
        <v>841.63300000000004</v>
      </c>
      <c r="K17" s="616">
        <v>986.32999999999993</v>
      </c>
      <c r="L17" s="40">
        <v>238</v>
      </c>
      <c r="M17" s="40">
        <v>554.01499999999999</v>
      </c>
      <c r="N17" s="617">
        <v>957.30000000000007</v>
      </c>
    </row>
    <row r="18" spans="2:14" x14ac:dyDescent="0.25">
      <c r="B18" s="539" t="s">
        <v>316</v>
      </c>
      <c r="C18" s="634">
        <v>101</v>
      </c>
      <c r="D18" s="635">
        <v>70</v>
      </c>
      <c r="E18" s="707">
        <v>163.92</v>
      </c>
      <c r="F18" s="635" t="s">
        <v>83</v>
      </c>
      <c r="G18" s="635">
        <v>10</v>
      </c>
      <c r="H18" s="711">
        <v>1.44</v>
      </c>
      <c r="I18" s="36">
        <v>1963</v>
      </c>
      <c r="J18" s="37">
        <v>1468.9659999999999</v>
      </c>
      <c r="K18" s="618">
        <v>521.32500000000005</v>
      </c>
      <c r="L18" s="37">
        <v>483</v>
      </c>
      <c r="M18" s="37">
        <v>579.42000000000007</v>
      </c>
      <c r="N18" s="619">
        <v>366.12</v>
      </c>
    </row>
    <row r="19" spans="2:14" x14ac:dyDescent="0.25">
      <c r="B19" s="538" t="s">
        <v>317</v>
      </c>
      <c r="C19" s="631">
        <v>5</v>
      </c>
      <c r="D19" s="632">
        <v>3</v>
      </c>
      <c r="E19" s="708">
        <v>17.600000000000001</v>
      </c>
      <c r="F19" s="632" t="s">
        <v>83</v>
      </c>
      <c r="G19" s="632">
        <v>1</v>
      </c>
      <c r="H19" s="710">
        <v>0</v>
      </c>
      <c r="I19" s="39">
        <v>29</v>
      </c>
      <c r="J19" s="40">
        <v>40.376999999999995</v>
      </c>
      <c r="K19" s="616">
        <v>1166.4049999999997</v>
      </c>
      <c r="L19" s="40">
        <v>20</v>
      </c>
      <c r="M19" s="40">
        <v>14.65</v>
      </c>
      <c r="N19" s="617">
        <v>19.905000000000001</v>
      </c>
    </row>
    <row r="20" spans="2:14" x14ac:dyDescent="0.25">
      <c r="B20" s="539" t="s">
        <v>318</v>
      </c>
      <c r="C20" s="634">
        <v>60</v>
      </c>
      <c r="D20" s="635">
        <v>44</v>
      </c>
      <c r="E20" s="707">
        <v>0</v>
      </c>
      <c r="F20" s="635">
        <v>0</v>
      </c>
      <c r="G20" s="635">
        <v>2</v>
      </c>
      <c r="H20" s="711">
        <v>0</v>
      </c>
      <c r="I20" s="36">
        <v>805</v>
      </c>
      <c r="J20" s="37">
        <v>1676.8190000000002</v>
      </c>
      <c r="K20" s="618">
        <v>2865.6</v>
      </c>
      <c r="L20" s="37">
        <v>476</v>
      </c>
      <c r="M20" s="37">
        <v>882.80499999999995</v>
      </c>
      <c r="N20" s="619">
        <v>2116.6</v>
      </c>
    </row>
    <row r="21" spans="2:14" x14ac:dyDescent="0.25">
      <c r="B21" s="538" t="s">
        <v>319</v>
      </c>
      <c r="C21" s="631">
        <v>94</v>
      </c>
      <c r="D21" s="632">
        <v>130</v>
      </c>
      <c r="E21" s="708">
        <v>327.12</v>
      </c>
      <c r="F21" s="632" t="s">
        <v>83</v>
      </c>
      <c r="G21" s="632">
        <v>10</v>
      </c>
      <c r="H21" s="710">
        <v>1.44</v>
      </c>
      <c r="I21" s="39">
        <v>2546</v>
      </c>
      <c r="J21" s="40">
        <v>2472.77</v>
      </c>
      <c r="K21" s="616">
        <v>3205.9399999999996</v>
      </c>
      <c r="L21" s="40">
        <v>1256</v>
      </c>
      <c r="M21" s="40">
        <v>3590.538</v>
      </c>
      <c r="N21" s="617">
        <v>2070.36</v>
      </c>
    </row>
    <row r="22" spans="2:14" x14ac:dyDescent="0.25">
      <c r="B22" s="539" t="s">
        <v>320</v>
      </c>
      <c r="C22" s="634">
        <v>63</v>
      </c>
      <c r="D22" s="635">
        <v>137</v>
      </c>
      <c r="E22" s="707">
        <v>264</v>
      </c>
      <c r="F22" s="635" t="s">
        <v>83</v>
      </c>
      <c r="G22" s="635">
        <v>9</v>
      </c>
      <c r="H22" s="711">
        <v>0</v>
      </c>
      <c r="I22" s="36">
        <v>1125</v>
      </c>
      <c r="J22" s="37">
        <v>834.00199999999995</v>
      </c>
      <c r="K22" s="618">
        <v>2122.6999999999998</v>
      </c>
      <c r="L22" s="37">
        <v>776</v>
      </c>
      <c r="M22" s="37">
        <v>1327</v>
      </c>
      <c r="N22" s="619">
        <v>1874.1</v>
      </c>
    </row>
    <row r="23" spans="2:14" x14ac:dyDescent="0.25">
      <c r="B23" s="538" t="s">
        <v>321</v>
      </c>
      <c r="C23" s="631">
        <v>7</v>
      </c>
      <c r="D23" s="632">
        <v>11</v>
      </c>
      <c r="E23" s="708">
        <v>14.48</v>
      </c>
      <c r="F23" s="632" t="s">
        <v>83</v>
      </c>
      <c r="G23" s="632">
        <v>2</v>
      </c>
      <c r="H23" s="710">
        <v>0.48</v>
      </c>
      <c r="I23" s="39">
        <v>48</v>
      </c>
      <c r="J23" s="40">
        <v>84.275000000000006</v>
      </c>
      <c r="K23" s="616">
        <v>149.55000000000001</v>
      </c>
      <c r="L23" s="40">
        <v>30</v>
      </c>
      <c r="M23" s="40">
        <v>38.594999999999999</v>
      </c>
      <c r="N23" s="617">
        <v>112.6</v>
      </c>
    </row>
    <row r="24" spans="2:14" x14ac:dyDescent="0.25">
      <c r="B24" s="539" t="s">
        <v>322</v>
      </c>
      <c r="C24" s="634">
        <v>8</v>
      </c>
      <c r="D24" s="635">
        <v>12</v>
      </c>
      <c r="E24" s="707">
        <v>27.72</v>
      </c>
      <c r="F24" s="635" t="s">
        <v>83</v>
      </c>
      <c r="G24" s="635">
        <v>1</v>
      </c>
      <c r="H24" s="711">
        <v>0</v>
      </c>
      <c r="I24" s="36">
        <v>53</v>
      </c>
      <c r="J24" s="37">
        <v>73.41</v>
      </c>
      <c r="K24" s="618">
        <v>158.52999999999997</v>
      </c>
      <c r="L24" s="37">
        <v>5</v>
      </c>
      <c r="M24" s="37">
        <v>35</v>
      </c>
      <c r="N24" s="619">
        <v>39.489999999999995</v>
      </c>
    </row>
    <row r="25" spans="2:14" x14ac:dyDescent="0.25">
      <c r="B25" s="538" t="s">
        <v>323</v>
      </c>
      <c r="C25" s="631">
        <v>62</v>
      </c>
      <c r="D25" s="632">
        <v>73</v>
      </c>
      <c r="E25" s="708">
        <v>155.44</v>
      </c>
      <c r="F25" s="632" t="s">
        <v>83</v>
      </c>
      <c r="G25" s="632">
        <v>8</v>
      </c>
      <c r="H25" s="710">
        <v>3.36</v>
      </c>
      <c r="I25" s="39">
        <v>2205</v>
      </c>
      <c r="J25" s="40">
        <v>1333.7940000000001</v>
      </c>
      <c r="K25" s="616">
        <v>2600.81</v>
      </c>
      <c r="L25" s="40">
        <v>1514</v>
      </c>
      <c r="M25" s="40">
        <v>2155.8649999999998</v>
      </c>
      <c r="N25" s="617">
        <v>1851.1349999999998</v>
      </c>
    </row>
    <row r="26" spans="2:14" x14ac:dyDescent="0.25">
      <c r="B26" s="539" t="s">
        <v>324</v>
      </c>
      <c r="C26" s="634">
        <v>569</v>
      </c>
      <c r="D26" s="635">
        <v>1393</v>
      </c>
      <c r="E26" s="707">
        <v>3244.16</v>
      </c>
      <c r="F26" s="635" t="s">
        <v>83</v>
      </c>
      <c r="G26" s="635">
        <v>73</v>
      </c>
      <c r="H26" s="711">
        <v>25.919999999999998</v>
      </c>
      <c r="I26" s="36">
        <v>17515</v>
      </c>
      <c r="J26" s="37">
        <v>21855.905999999999</v>
      </c>
      <c r="K26" s="618">
        <v>27772.27</v>
      </c>
      <c r="L26" s="37">
        <v>7795</v>
      </c>
      <c r="M26" s="37">
        <v>13324.212</v>
      </c>
      <c r="N26" s="619">
        <v>13736.7</v>
      </c>
    </row>
    <row r="27" spans="2:14" x14ac:dyDescent="0.25">
      <c r="B27" s="538" t="s">
        <v>325</v>
      </c>
      <c r="C27" s="631">
        <v>151</v>
      </c>
      <c r="D27" s="632">
        <v>490</v>
      </c>
      <c r="E27" s="708">
        <v>980.24</v>
      </c>
      <c r="F27" s="632" t="s">
        <v>83</v>
      </c>
      <c r="G27" s="632">
        <v>68</v>
      </c>
      <c r="H27" s="710">
        <v>4.8</v>
      </c>
      <c r="I27" s="39">
        <v>2118</v>
      </c>
      <c r="J27" s="40">
        <v>2110.6840000000002</v>
      </c>
      <c r="K27" s="616">
        <v>3418.0849999999996</v>
      </c>
      <c r="L27" s="40">
        <v>1289</v>
      </c>
      <c r="M27" s="40">
        <v>1067.9650000000001</v>
      </c>
      <c r="N27" s="617">
        <v>2308.895</v>
      </c>
    </row>
    <row r="28" spans="2:14" x14ac:dyDescent="0.25">
      <c r="B28" s="539" t="s">
        <v>326</v>
      </c>
      <c r="C28" s="634">
        <v>8</v>
      </c>
      <c r="D28" s="635">
        <v>2</v>
      </c>
      <c r="E28" s="707">
        <v>68.44</v>
      </c>
      <c r="F28" s="635" t="s">
        <v>83</v>
      </c>
      <c r="G28" s="635">
        <v>1</v>
      </c>
      <c r="H28" s="711">
        <v>1.92</v>
      </c>
      <c r="I28" s="36">
        <v>40</v>
      </c>
      <c r="J28" s="37">
        <v>79.515000000000001</v>
      </c>
      <c r="K28" s="618">
        <v>523.08500000000004</v>
      </c>
      <c r="L28" s="37">
        <v>24</v>
      </c>
      <c r="M28" s="37">
        <v>77</v>
      </c>
      <c r="N28" s="619">
        <v>616.81000000000006</v>
      </c>
    </row>
    <row r="29" spans="2:14" x14ac:dyDescent="0.25">
      <c r="B29" s="538" t="s">
        <v>327</v>
      </c>
      <c r="C29" s="631">
        <v>32</v>
      </c>
      <c r="D29" s="632">
        <v>79</v>
      </c>
      <c r="E29" s="708">
        <v>1104</v>
      </c>
      <c r="F29" s="632" t="s">
        <v>83</v>
      </c>
      <c r="G29" s="632">
        <v>27</v>
      </c>
      <c r="H29" s="710">
        <v>72.959999999999994</v>
      </c>
      <c r="I29" s="39">
        <v>2078</v>
      </c>
      <c r="J29" s="40">
        <v>4097.75</v>
      </c>
      <c r="K29" s="616">
        <v>12030.575000000001</v>
      </c>
      <c r="L29" s="40">
        <v>549</v>
      </c>
      <c r="M29" s="40">
        <v>3603.6600000000003</v>
      </c>
      <c r="N29" s="617">
        <v>9061.255000000001</v>
      </c>
    </row>
    <row r="30" spans="2:14" x14ac:dyDescent="0.25">
      <c r="B30" s="539" t="s">
        <v>132</v>
      </c>
      <c r="C30" s="634">
        <v>823</v>
      </c>
      <c r="D30" s="635">
        <v>1064</v>
      </c>
      <c r="E30" s="707">
        <v>5568.2</v>
      </c>
      <c r="F30" s="635" t="s">
        <v>83</v>
      </c>
      <c r="G30" s="635">
        <v>99</v>
      </c>
      <c r="H30" s="711">
        <v>33.6</v>
      </c>
      <c r="I30" s="36">
        <v>40176</v>
      </c>
      <c r="J30" s="37">
        <v>21146.648000000001</v>
      </c>
      <c r="K30" s="618">
        <v>35306.815000000002</v>
      </c>
      <c r="L30" s="37">
        <v>19103</v>
      </c>
      <c r="M30" s="37">
        <v>19547.264999999999</v>
      </c>
      <c r="N30" s="619">
        <v>30097.244999999999</v>
      </c>
    </row>
    <row r="31" spans="2:14" x14ac:dyDescent="0.25">
      <c r="B31" s="540" t="s">
        <v>188</v>
      </c>
      <c r="C31" s="636">
        <f t="shared" ref="C31:N31" si="0">SUM(C15:C30)</f>
        <v>2450</v>
      </c>
      <c r="D31" s="637">
        <f t="shared" si="0"/>
        <v>4322</v>
      </c>
      <c r="E31" s="709">
        <f t="shared" si="0"/>
        <v>13145.56</v>
      </c>
      <c r="F31" s="637">
        <f t="shared" si="0"/>
        <v>0</v>
      </c>
      <c r="G31" s="637">
        <f t="shared" si="0"/>
        <v>347</v>
      </c>
      <c r="H31" s="712">
        <f t="shared" si="0"/>
        <v>159.83999999999997</v>
      </c>
      <c r="I31" s="620">
        <f t="shared" si="0"/>
        <v>80212</v>
      </c>
      <c r="J31" s="608">
        <f t="shared" si="0"/>
        <v>67249.239000000001</v>
      </c>
      <c r="K31" s="621">
        <f t="shared" si="0"/>
        <v>105742.64</v>
      </c>
      <c r="L31" s="622">
        <f t="shared" si="0"/>
        <v>39432</v>
      </c>
      <c r="M31" s="608">
        <f t="shared" si="0"/>
        <v>55436.262999999999</v>
      </c>
      <c r="N31" s="608">
        <f t="shared" si="0"/>
        <v>75819.599999999991</v>
      </c>
    </row>
    <row r="32" spans="2:14" x14ac:dyDescent="0.25">
      <c r="B32" s="319" t="s">
        <v>86</v>
      </c>
      <c r="C32" s="623"/>
      <c r="D32" s="609"/>
      <c r="E32" s="624"/>
      <c r="F32" s="609"/>
      <c r="G32" s="609"/>
      <c r="H32" s="610"/>
      <c r="I32" s="623"/>
      <c r="J32" s="609"/>
      <c r="K32" s="624"/>
      <c r="L32" s="609"/>
      <c r="M32" s="609"/>
      <c r="N32" s="609"/>
    </row>
    <row r="33" spans="2:14" x14ac:dyDescent="0.25">
      <c r="B33" s="538" t="s">
        <v>313</v>
      </c>
      <c r="C33" s="665">
        <f>IFERROR(C15/C$31,"-")</f>
        <v>0.13591836734693877</v>
      </c>
      <c r="D33" s="246">
        <f t="shared" ref="D33:N33" si="1">IFERROR(D15/D$31,"-")</f>
        <v>0.14460897732531236</v>
      </c>
      <c r="E33" s="246">
        <f t="shared" si="1"/>
        <v>7.2724174550190326E-2</v>
      </c>
      <c r="F33" s="611" t="str">
        <f t="shared" si="1"/>
        <v>-</v>
      </c>
      <c r="G33" s="246">
        <f t="shared" si="1"/>
        <v>5.4755043227665709E-2</v>
      </c>
      <c r="H33" s="612">
        <f t="shared" si="1"/>
        <v>6.6066066066066062E-2</v>
      </c>
      <c r="I33" s="665">
        <f t="shared" si="1"/>
        <v>8.0461776292824014E-2</v>
      </c>
      <c r="J33" s="246">
        <f t="shared" si="1"/>
        <v>0.10954406487781966</v>
      </c>
      <c r="K33" s="625">
        <f t="shared" si="1"/>
        <v>0.10167577620532266</v>
      </c>
      <c r="L33" s="246">
        <f t="shared" si="1"/>
        <v>0.11893893284641915</v>
      </c>
      <c r="M33" s="246">
        <f t="shared" si="1"/>
        <v>0.13069104243191862</v>
      </c>
      <c r="N33" s="246">
        <f t="shared" si="1"/>
        <v>0.11478496325488398</v>
      </c>
    </row>
    <row r="34" spans="2:14" x14ac:dyDescent="0.25">
      <c r="B34" s="539" t="s">
        <v>314</v>
      </c>
      <c r="C34" s="664">
        <f t="shared" ref="C34:C48" si="2">IFERROR(C16/C$31,"-")</f>
        <v>3.7551020408163265E-2</v>
      </c>
      <c r="D34" s="247">
        <f t="shared" ref="D34:N34" si="3">IFERROR(D16/D$31,"-")</f>
        <v>2.9615918556223971E-2</v>
      </c>
      <c r="E34" s="626">
        <f t="shared" si="3"/>
        <v>1.2999065844285066E-2</v>
      </c>
      <c r="F34" s="247" t="str">
        <f t="shared" si="3"/>
        <v>-</v>
      </c>
      <c r="G34" s="247">
        <f t="shared" si="3"/>
        <v>8.6455331412103754E-3</v>
      </c>
      <c r="H34" s="613">
        <f t="shared" si="3"/>
        <v>1.5015015015015017E-2</v>
      </c>
      <c r="I34" s="664">
        <f t="shared" si="3"/>
        <v>2.5183264349473895E-2</v>
      </c>
      <c r="J34" s="247">
        <f t="shared" si="3"/>
        <v>2.625955365829493E-2</v>
      </c>
      <c r="K34" s="626">
        <f t="shared" si="3"/>
        <v>2.0456790184167899E-2</v>
      </c>
      <c r="L34" s="247">
        <f t="shared" si="3"/>
        <v>3.0026374518157841E-2</v>
      </c>
      <c r="M34" s="247">
        <f t="shared" si="3"/>
        <v>2.5132466089931062E-2</v>
      </c>
      <c r="N34" s="627">
        <f t="shared" si="3"/>
        <v>2.4902993421226181E-2</v>
      </c>
    </row>
    <row r="35" spans="2:14" x14ac:dyDescent="0.25">
      <c r="B35" s="538" t="s">
        <v>315</v>
      </c>
      <c r="C35" s="665">
        <f t="shared" si="2"/>
        <v>1.7142857142857144E-2</v>
      </c>
      <c r="D35" s="246">
        <f t="shared" ref="D35:N35" si="4">IFERROR(D17/D$31,"-")</f>
        <v>1.4113836186950486E-2</v>
      </c>
      <c r="E35" s="625">
        <f t="shared" si="4"/>
        <v>6.3413045925772658E-3</v>
      </c>
      <c r="F35" s="246" t="str">
        <f t="shared" si="4"/>
        <v>-</v>
      </c>
      <c r="G35" s="246">
        <f t="shared" si="4"/>
        <v>4.0345821325648415E-2</v>
      </c>
      <c r="H35" s="612">
        <f t="shared" si="4"/>
        <v>6.0060060060060068E-3</v>
      </c>
      <c r="I35" s="665">
        <f t="shared" si="4"/>
        <v>1.2928240163566548E-2</v>
      </c>
      <c r="J35" s="246">
        <f t="shared" si="4"/>
        <v>1.2515130468613928E-2</v>
      </c>
      <c r="K35" s="625">
        <f t="shared" si="4"/>
        <v>9.3276468225117135E-3</v>
      </c>
      <c r="L35" s="246">
        <f t="shared" si="4"/>
        <v>6.0357070399675392E-3</v>
      </c>
      <c r="M35" s="246">
        <f t="shared" si="4"/>
        <v>9.9937291949134446E-3</v>
      </c>
      <c r="N35" s="628">
        <f t="shared" si="4"/>
        <v>1.2626022822594687E-2</v>
      </c>
    </row>
    <row r="36" spans="2:14" x14ac:dyDescent="0.25">
      <c r="B36" s="539" t="s">
        <v>316</v>
      </c>
      <c r="C36" s="664">
        <f t="shared" si="2"/>
        <v>4.1224489795918369E-2</v>
      </c>
      <c r="D36" s="247">
        <f t="shared" ref="D36:N36" si="5">IFERROR(D18/D$31,"-")</f>
        <v>1.6196205460434984E-2</v>
      </c>
      <c r="E36" s="626">
        <f t="shared" si="5"/>
        <v>1.2469609510739747E-2</v>
      </c>
      <c r="F36" s="247" t="str">
        <f t="shared" si="5"/>
        <v>-</v>
      </c>
      <c r="G36" s="247">
        <f t="shared" si="5"/>
        <v>2.8818443804034581E-2</v>
      </c>
      <c r="H36" s="613">
        <f t="shared" si="5"/>
        <v>9.0090090090090107E-3</v>
      </c>
      <c r="I36" s="664">
        <f t="shared" si="5"/>
        <v>2.4472647484166957E-2</v>
      </c>
      <c r="J36" s="247">
        <f t="shared" si="5"/>
        <v>2.1843607776736326E-2</v>
      </c>
      <c r="K36" s="626">
        <f t="shared" si="5"/>
        <v>4.930130361791611E-3</v>
      </c>
      <c r="L36" s="247">
        <f t="shared" si="5"/>
        <v>1.2248934875228242E-2</v>
      </c>
      <c r="M36" s="247">
        <f t="shared" si="5"/>
        <v>1.0452003231170183E-2</v>
      </c>
      <c r="N36" s="627">
        <f t="shared" si="5"/>
        <v>4.8288305398604065E-3</v>
      </c>
    </row>
    <row r="37" spans="2:14" x14ac:dyDescent="0.25">
      <c r="B37" s="538" t="s">
        <v>317</v>
      </c>
      <c r="C37" s="665">
        <f t="shared" si="2"/>
        <v>2.0408163265306124E-3</v>
      </c>
      <c r="D37" s="246">
        <f t="shared" ref="D37:N37" si="6">IFERROR(D19/D$31,"-")</f>
        <v>6.941230911614993E-4</v>
      </c>
      <c r="E37" s="625">
        <f t="shared" si="6"/>
        <v>1.3388550963214958E-3</v>
      </c>
      <c r="F37" s="246" t="str">
        <f t="shared" si="6"/>
        <v>-</v>
      </c>
      <c r="G37" s="246">
        <f t="shared" si="6"/>
        <v>2.881844380403458E-3</v>
      </c>
      <c r="H37" s="612">
        <f t="shared" si="6"/>
        <v>0</v>
      </c>
      <c r="I37" s="665">
        <f t="shared" si="6"/>
        <v>3.6154191392809054E-4</v>
      </c>
      <c r="J37" s="246">
        <f t="shared" si="6"/>
        <v>6.004082812000296E-4</v>
      </c>
      <c r="K37" s="625">
        <f t="shared" si="6"/>
        <v>1.1030602224419589E-2</v>
      </c>
      <c r="L37" s="246">
        <f t="shared" si="6"/>
        <v>5.0720227226617976E-4</v>
      </c>
      <c r="M37" s="246">
        <f t="shared" si="6"/>
        <v>2.6426745251569359E-4</v>
      </c>
      <c r="N37" s="628">
        <f t="shared" si="6"/>
        <v>2.6253106057009011E-4</v>
      </c>
    </row>
    <row r="38" spans="2:14" x14ac:dyDescent="0.25">
      <c r="B38" s="539" t="s">
        <v>318</v>
      </c>
      <c r="C38" s="664">
        <f t="shared" si="2"/>
        <v>2.4489795918367346E-2</v>
      </c>
      <c r="D38" s="247">
        <f t="shared" ref="D38:N38" si="7">IFERROR(D20/D$31,"-")</f>
        <v>1.018047200370199E-2</v>
      </c>
      <c r="E38" s="626">
        <f t="shared" si="7"/>
        <v>0</v>
      </c>
      <c r="F38" s="247" t="str">
        <f t="shared" si="7"/>
        <v>-</v>
      </c>
      <c r="G38" s="247">
        <f t="shared" si="7"/>
        <v>5.763688760806916E-3</v>
      </c>
      <c r="H38" s="613">
        <f t="shared" si="7"/>
        <v>0</v>
      </c>
      <c r="I38" s="664">
        <f t="shared" si="7"/>
        <v>1.0035904852141824E-2</v>
      </c>
      <c r="J38" s="247">
        <f t="shared" si="7"/>
        <v>2.4934393681391699E-2</v>
      </c>
      <c r="K38" s="626">
        <f t="shared" si="7"/>
        <v>2.7099758432359924E-2</v>
      </c>
      <c r="L38" s="247">
        <f t="shared" si="7"/>
        <v>1.2071414079935078E-2</v>
      </c>
      <c r="M38" s="247">
        <f t="shared" si="7"/>
        <v>1.5924684533659854E-2</v>
      </c>
      <c r="N38" s="627">
        <f t="shared" si="7"/>
        <v>2.7916264396013697E-2</v>
      </c>
    </row>
    <row r="39" spans="2:14" x14ac:dyDescent="0.25">
      <c r="B39" s="538" t="s">
        <v>319</v>
      </c>
      <c r="C39" s="665">
        <f t="shared" si="2"/>
        <v>3.8367346938775512E-2</v>
      </c>
      <c r="D39" s="246">
        <f t="shared" ref="D39:N39" si="8">IFERROR(D21/D$31,"-")</f>
        <v>3.007866728366497E-2</v>
      </c>
      <c r="E39" s="625">
        <f t="shared" si="8"/>
        <v>2.4884447676629982E-2</v>
      </c>
      <c r="F39" s="246" t="str">
        <f t="shared" si="8"/>
        <v>-</v>
      </c>
      <c r="G39" s="246">
        <f t="shared" si="8"/>
        <v>2.8818443804034581E-2</v>
      </c>
      <c r="H39" s="612">
        <f t="shared" si="8"/>
        <v>9.0090090090090107E-3</v>
      </c>
      <c r="I39" s="665">
        <f t="shared" si="8"/>
        <v>3.1740886650376506E-2</v>
      </c>
      <c r="J39" s="246">
        <f t="shared" si="8"/>
        <v>3.6770230217772426E-2</v>
      </c>
      <c r="K39" s="625">
        <f t="shared" si="8"/>
        <v>3.0318327592350633E-2</v>
      </c>
      <c r="L39" s="246">
        <f t="shared" si="8"/>
        <v>3.1852302698316091E-2</v>
      </c>
      <c r="M39" s="246">
        <f t="shared" si="8"/>
        <v>6.4768759755685551E-2</v>
      </c>
      <c r="N39" s="628">
        <f t="shared" si="8"/>
        <v>2.7306395707706193E-2</v>
      </c>
    </row>
    <row r="40" spans="2:14" x14ac:dyDescent="0.25">
      <c r="B40" s="539" t="s">
        <v>320</v>
      </c>
      <c r="C40" s="664">
        <f t="shared" si="2"/>
        <v>2.5714285714285714E-2</v>
      </c>
      <c r="D40" s="247">
        <f t="shared" ref="D40:N40" si="9">IFERROR(D22/D$31,"-")</f>
        <v>3.1698287829708467E-2</v>
      </c>
      <c r="E40" s="626">
        <f t="shared" si="9"/>
        <v>2.0082826444822434E-2</v>
      </c>
      <c r="F40" s="247" t="str">
        <f t="shared" si="9"/>
        <v>-</v>
      </c>
      <c r="G40" s="247">
        <f t="shared" si="9"/>
        <v>2.5936599423631124E-2</v>
      </c>
      <c r="H40" s="613">
        <f t="shared" si="9"/>
        <v>0</v>
      </c>
      <c r="I40" s="664">
        <f t="shared" si="9"/>
        <v>1.4025332867900064E-2</v>
      </c>
      <c r="J40" s="247">
        <f t="shared" si="9"/>
        <v>1.2401657065591477E-2</v>
      </c>
      <c r="K40" s="626">
        <f t="shared" si="9"/>
        <v>2.0074210365846737E-2</v>
      </c>
      <c r="L40" s="247">
        <f t="shared" si="9"/>
        <v>1.9679448163927773E-2</v>
      </c>
      <c r="M40" s="247">
        <f t="shared" si="9"/>
        <v>2.3937399965073405E-2</v>
      </c>
      <c r="N40" s="627">
        <f t="shared" si="9"/>
        <v>2.4717882974850832E-2</v>
      </c>
    </row>
    <row r="41" spans="2:14" x14ac:dyDescent="0.25">
      <c r="B41" s="538" t="s">
        <v>321</v>
      </c>
      <c r="C41" s="665">
        <f t="shared" si="2"/>
        <v>2.8571428571428571E-3</v>
      </c>
      <c r="D41" s="246">
        <f t="shared" ref="D41:N41" si="10">IFERROR(D23/D$31,"-")</f>
        <v>2.5451180009254974E-3</v>
      </c>
      <c r="E41" s="625">
        <f t="shared" si="10"/>
        <v>1.1015126019735943E-3</v>
      </c>
      <c r="F41" s="246" t="str">
        <f t="shared" si="10"/>
        <v>-</v>
      </c>
      <c r="G41" s="246">
        <f t="shared" si="10"/>
        <v>5.763688760806916E-3</v>
      </c>
      <c r="H41" s="612">
        <f t="shared" si="10"/>
        <v>3.0030030030030034E-3</v>
      </c>
      <c r="I41" s="665">
        <f t="shared" si="10"/>
        <v>5.9841420236373614E-4</v>
      </c>
      <c r="J41" s="246">
        <f t="shared" si="10"/>
        <v>1.2531740321998291E-3</v>
      </c>
      <c r="K41" s="625">
        <f t="shared" si="10"/>
        <v>1.4142828285732228E-3</v>
      </c>
      <c r="L41" s="246">
        <f t="shared" si="10"/>
        <v>7.6080340839926959E-4</v>
      </c>
      <c r="M41" s="246">
        <f t="shared" si="10"/>
        <v>6.9620493719066163E-4</v>
      </c>
      <c r="N41" s="628">
        <f t="shared" si="10"/>
        <v>1.4851041155585101E-3</v>
      </c>
    </row>
    <row r="42" spans="2:14" x14ac:dyDescent="0.25">
      <c r="B42" s="539" t="s">
        <v>322</v>
      </c>
      <c r="C42" s="664">
        <f t="shared" si="2"/>
        <v>3.2653061224489797E-3</v>
      </c>
      <c r="D42" s="247">
        <f t="shared" ref="D42:N42" si="11">IFERROR(D24/D$31,"-")</f>
        <v>2.7764923646459972E-3</v>
      </c>
      <c r="E42" s="626">
        <f t="shared" si="11"/>
        <v>2.1086967767063557E-3</v>
      </c>
      <c r="F42" s="247" t="str">
        <f t="shared" si="11"/>
        <v>-</v>
      </c>
      <c r="G42" s="247">
        <f t="shared" si="11"/>
        <v>2.881844380403458E-3</v>
      </c>
      <c r="H42" s="613">
        <f t="shared" si="11"/>
        <v>0</v>
      </c>
      <c r="I42" s="664">
        <f t="shared" si="11"/>
        <v>6.6074901510995861E-4</v>
      </c>
      <c r="J42" s="247">
        <f t="shared" si="11"/>
        <v>1.091610865663476E-3</v>
      </c>
      <c r="K42" s="626">
        <f t="shared" si="11"/>
        <v>1.4992059967483314E-3</v>
      </c>
      <c r="L42" s="247">
        <f t="shared" si="11"/>
        <v>1.2680056806654494E-4</v>
      </c>
      <c r="M42" s="247">
        <f t="shared" si="11"/>
        <v>6.3135568860404607E-4</v>
      </c>
      <c r="N42" s="627">
        <f t="shared" si="11"/>
        <v>5.2084157658441885E-4</v>
      </c>
    </row>
    <row r="43" spans="2:14" x14ac:dyDescent="0.25">
      <c r="B43" s="538" t="s">
        <v>323</v>
      </c>
      <c r="C43" s="665">
        <f t="shared" si="2"/>
        <v>2.5306122448979593E-2</v>
      </c>
      <c r="D43" s="246">
        <f t="shared" ref="D43:N43" si="12">IFERROR(D25/D$31,"-")</f>
        <v>1.6890328551596483E-2</v>
      </c>
      <c r="E43" s="625">
        <f t="shared" si="12"/>
        <v>1.1824524782512119E-2</v>
      </c>
      <c r="F43" s="246" t="str">
        <f t="shared" si="12"/>
        <v>-</v>
      </c>
      <c r="G43" s="246">
        <f t="shared" si="12"/>
        <v>2.3054755043227664E-2</v>
      </c>
      <c r="H43" s="612">
        <f t="shared" si="12"/>
        <v>2.1021021021021023E-2</v>
      </c>
      <c r="I43" s="665">
        <f t="shared" si="12"/>
        <v>2.7489652421084126E-2</v>
      </c>
      <c r="J43" s="246">
        <f t="shared" si="12"/>
        <v>1.9833592466377205E-2</v>
      </c>
      <c r="K43" s="625">
        <f t="shared" si="12"/>
        <v>2.4595659801949336E-2</v>
      </c>
      <c r="L43" s="246">
        <f t="shared" si="12"/>
        <v>3.8395212010549809E-2</v>
      </c>
      <c r="M43" s="246">
        <f t="shared" si="12"/>
        <v>3.8889075188924621E-2</v>
      </c>
      <c r="N43" s="628">
        <f t="shared" si="12"/>
        <v>2.4414992956966274E-2</v>
      </c>
    </row>
    <row r="44" spans="2:14" x14ac:dyDescent="0.25">
      <c r="B44" s="539" t="s">
        <v>324</v>
      </c>
      <c r="C44" s="664">
        <f t="shared" si="2"/>
        <v>0.23224489795918368</v>
      </c>
      <c r="D44" s="247">
        <f t="shared" ref="D44:N44" si="13">IFERROR(D26/D$31,"-")</f>
        <v>0.32230448866265615</v>
      </c>
      <c r="E44" s="626">
        <f t="shared" si="13"/>
        <v>0.24678750848195133</v>
      </c>
      <c r="F44" s="247" t="str">
        <f t="shared" si="13"/>
        <v>-</v>
      </c>
      <c r="G44" s="247">
        <f t="shared" si="13"/>
        <v>0.21037463976945245</v>
      </c>
      <c r="H44" s="613">
        <f t="shared" si="13"/>
        <v>0.16216216216216217</v>
      </c>
      <c r="I44" s="664">
        <f t="shared" si="13"/>
        <v>0.21835884905001746</v>
      </c>
      <c r="J44" s="247">
        <f t="shared" si="13"/>
        <v>0.32499856243726416</v>
      </c>
      <c r="K44" s="626">
        <f t="shared" si="13"/>
        <v>0.26264021779671853</v>
      </c>
      <c r="L44" s="247">
        <f t="shared" si="13"/>
        <v>0.19768208561574355</v>
      </c>
      <c r="M44" s="247">
        <f t="shared" si="13"/>
        <v>0.24035191549617982</v>
      </c>
      <c r="N44" s="627">
        <f t="shared" si="13"/>
        <v>0.18117610749726987</v>
      </c>
    </row>
    <row r="45" spans="2:14" x14ac:dyDescent="0.25">
      <c r="B45" s="538" t="s">
        <v>325</v>
      </c>
      <c r="C45" s="665">
        <f t="shared" si="2"/>
        <v>6.1632653061224486E-2</v>
      </c>
      <c r="D45" s="246">
        <f t="shared" ref="D45:N45" si="14">IFERROR(D27/D$31,"-")</f>
        <v>0.11337343822304488</v>
      </c>
      <c r="E45" s="625">
        <f t="shared" si="14"/>
        <v>7.4568143160124029E-2</v>
      </c>
      <c r="F45" s="246" t="str">
        <f t="shared" si="14"/>
        <v>-</v>
      </c>
      <c r="G45" s="246">
        <f t="shared" si="14"/>
        <v>0.19596541786743515</v>
      </c>
      <c r="H45" s="612">
        <f t="shared" si="14"/>
        <v>3.0030030030030033E-2</v>
      </c>
      <c r="I45" s="665">
        <f t="shared" si="14"/>
        <v>2.6405026679299854E-2</v>
      </c>
      <c r="J45" s="246">
        <f t="shared" si="14"/>
        <v>3.1385990851138107E-2</v>
      </c>
      <c r="K45" s="625">
        <f t="shared" si="14"/>
        <v>3.2324566513565384E-2</v>
      </c>
      <c r="L45" s="246">
        <f t="shared" si="14"/>
        <v>3.2689186447555287E-2</v>
      </c>
      <c r="M45" s="246">
        <f t="shared" si="14"/>
        <v>1.926473651371486E-2</v>
      </c>
      <c r="N45" s="628">
        <f t="shared" si="14"/>
        <v>3.0452481943982826E-2</v>
      </c>
    </row>
    <row r="46" spans="2:14" x14ac:dyDescent="0.25">
      <c r="B46" s="539" t="s">
        <v>326</v>
      </c>
      <c r="C46" s="664">
        <f t="shared" si="2"/>
        <v>3.2653061224489797E-3</v>
      </c>
      <c r="D46" s="247">
        <f t="shared" ref="D46:N46" si="15">IFERROR(D28/D$31,"-")</f>
        <v>4.6274872744099955E-4</v>
      </c>
      <c r="E46" s="626">
        <f t="shared" si="15"/>
        <v>5.2063206131956344E-3</v>
      </c>
      <c r="F46" s="247" t="str">
        <f t="shared" si="15"/>
        <v>-</v>
      </c>
      <c r="G46" s="247">
        <f t="shared" si="15"/>
        <v>2.881844380403458E-3</v>
      </c>
      <c r="H46" s="613">
        <f t="shared" si="15"/>
        <v>1.2012012012012014E-2</v>
      </c>
      <c r="I46" s="664">
        <f t="shared" si="15"/>
        <v>4.986785019697801E-4</v>
      </c>
      <c r="J46" s="247">
        <f t="shared" si="15"/>
        <v>1.1823925620927844E-3</v>
      </c>
      <c r="K46" s="626">
        <f t="shared" si="15"/>
        <v>4.9467745462000948E-3</v>
      </c>
      <c r="L46" s="247">
        <f t="shared" si="15"/>
        <v>6.0864272671941571E-4</v>
      </c>
      <c r="M46" s="247">
        <f t="shared" si="15"/>
        <v>1.3889825149289014E-3</v>
      </c>
      <c r="N46" s="627">
        <f t="shared" si="15"/>
        <v>8.135231523247289E-3</v>
      </c>
    </row>
    <row r="47" spans="2:14" x14ac:dyDescent="0.25">
      <c r="B47" s="538" t="s">
        <v>327</v>
      </c>
      <c r="C47" s="665">
        <f t="shared" si="2"/>
        <v>1.3061224489795919E-2</v>
      </c>
      <c r="D47" s="246">
        <f t="shared" ref="D47:N47" si="16">IFERROR(D29/D$31,"-")</f>
        <v>1.8278574733919483E-2</v>
      </c>
      <c r="E47" s="625">
        <f t="shared" si="16"/>
        <v>8.3982728769257456E-2</v>
      </c>
      <c r="F47" s="246" t="str">
        <f t="shared" si="16"/>
        <v>-</v>
      </c>
      <c r="G47" s="246">
        <f t="shared" si="16"/>
        <v>7.7809798270893377E-2</v>
      </c>
      <c r="H47" s="612">
        <f t="shared" si="16"/>
        <v>0.45645645645645649</v>
      </c>
      <c r="I47" s="665">
        <f t="shared" si="16"/>
        <v>2.5906348177330077E-2</v>
      </c>
      <c r="J47" s="246">
        <f t="shared" si="16"/>
        <v>6.0933775027550867E-2</v>
      </c>
      <c r="K47" s="625">
        <f t="shared" si="16"/>
        <v>0.11377222093187762</v>
      </c>
      <c r="L47" s="246">
        <f t="shared" si="16"/>
        <v>1.3922702373706634E-2</v>
      </c>
      <c r="M47" s="246">
        <f t="shared" si="16"/>
        <v>6.5005464022710194E-2</v>
      </c>
      <c r="N47" s="628">
        <f t="shared" si="16"/>
        <v>0.11951072018317166</v>
      </c>
    </row>
    <row r="48" spans="2:14" ht="15.75" thickBot="1" x14ac:dyDescent="0.3">
      <c r="B48" s="541" t="s">
        <v>132</v>
      </c>
      <c r="C48" s="629">
        <f t="shared" si="2"/>
        <v>0.33591836734693875</v>
      </c>
      <c r="D48" s="614">
        <f t="shared" ref="D48:N48" si="17">IFERROR(D30/D$31,"-")</f>
        <v>0.24618232299861176</v>
      </c>
      <c r="E48" s="630">
        <f t="shared" si="17"/>
        <v>0.42358028109871321</v>
      </c>
      <c r="F48" s="614" t="str">
        <f t="shared" si="17"/>
        <v>-</v>
      </c>
      <c r="G48" s="614">
        <f t="shared" si="17"/>
        <v>0.28530259365994237</v>
      </c>
      <c r="H48" s="615">
        <f t="shared" si="17"/>
        <v>0.21021021021021025</v>
      </c>
      <c r="I48" s="629">
        <f t="shared" si="17"/>
        <v>0.50087268737844715</v>
      </c>
      <c r="J48" s="614">
        <f t="shared" si="17"/>
        <v>0.31445185573029311</v>
      </c>
      <c r="K48" s="630">
        <f t="shared" si="17"/>
        <v>0.33389382939559675</v>
      </c>
      <c r="L48" s="614">
        <f t="shared" si="17"/>
        <v>0.48445425035504158</v>
      </c>
      <c r="M48" s="614">
        <f t="shared" si="17"/>
        <v>0.35260791298287908</v>
      </c>
      <c r="N48" s="614">
        <f t="shared" si="17"/>
        <v>0.39695863602551323</v>
      </c>
    </row>
    <row r="50" spans="1:20" x14ac:dyDescent="0.25">
      <c r="A50" s="779" t="s">
        <v>328</v>
      </c>
      <c r="B50" s="683"/>
      <c r="C50" s="683"/>
      <c r="D50" s="683"/>
      <c r="E50" s="683"/>
      <c r="F50" s="683"/>
      <c r="G50" s="683"/>
      <c r="H50" s="683"/>
      <c r="I50" s="683"/>
      <c r="J50" s="683"/>
      <c r="K50" s="683"/>
      <c r="L50" s="683"/>
      <c r="M50" s="683"/>
      <c r="N50" s="683"/>
      <c r="O50" s="683"/>
      <c r="P50" s="683"/>
      <c r="Q50" s="683"/>
      <c r="R50" s="683"/>
      <c r="S50" s="683"/>
      <c r="T50" s="683"/>
    </row>
    <row r="51" spans="1:20" x14ac:dyDescent="0.25">
      <c r="A51" s="683"/>
      <c r="B51" s="683"/>
      <c r="C51" s="683"/>
      <c r="D51" s="683"/>
      <c r="E51" s="683"/>
      <c r="F51" s="683"/>
      <c r="G51" s="683"/>
      <c r="H51" s="683"/>
      <c r="I51" s="683"/>
      <c r="J51" s="683"/>
      <c r="K51" s="683"/>
      <c r="L51" s="683"/>
      <c r="M51" s="683"/>
      <c r="N51" s="683"/>
      <c r="O51" s="683"/>
      <c r="P51" s="683"/>
      <c r="Q51" s="683"/>
      <c r="R51" s="683"/>
      <c r="S51" s="683"/>
      <c r="T51" s="683"/>
    </row>
    <row r="52" spans="1:20" x14ac:dyDescent="0.25">
      <c r="A52" s="683"/>
      <c r="B52" s="683"/>
      <c r="C52" s="728" t="str">
        <f>$A$1</f>
        <v>Renfrewshire</v>
      </c>
      <c r="D52" s="729"/>
      <c r="E52" s="729"/>
      <c r="F52" s="729"/>
      <c r="G52" s="729"/>
      <c r="H52" s="729"/>
      <c r="I52" s="737"/>
      <c r="J52" s="728" t="s">
        <v>78</v>
      </c>
      <c r="K52" s="729"/>
      <c r="L52" s="729"/>
      <c r="M52" s="729"/>
      <c r="N52" s="729"/>
      <c r="O52" s="729"/>
      <c r="P52" s="737"/>
      <c r="Q52" s="683"/>
      <c r="R52" s="683"/>
      <c r="S52" s="683"/>
      <c r="T52" s="683"/>
    </row>
    <row r="53" spans="1:20" x14ac:dyDescent="0.25">
      <c r="A53" s="683"/>
      <c r="B53" s="683"/>
      <c r="C53" s="764" t="s">
        <v>329</v>
      </c>
      <c r="D53" s="765"/>
      <c r="E53" s="765"/>
      <c r="F53" s="766" t="s">
        <v>330</v>
      </c>
      <c r="G53" s="767"/>
      <c r="H53" s="765" t="s">
        <v>331</v>
      </c>
      <c r="I53" s="768"/>
      <c r="J53" s="764" t="s">
        <v>329</v>
      </c>
      <c r="K53" s="765"/>
      <c r="L53" s="765"/>
      <c r="M53" s="766" t="s">
        <v>330</v>
      </c>
      <c r="N53" s="767"/>
      <c r="O53" s="765" t="s">
        <v>331</v>
      </c>
      <c r="P53" s="768"/>
      <c r="Q53" s="683"/>
      <c r="R53" s="683"/>
      <c r="S53" s="683"/>
      <c r="T53" s="683"/>
    </row>
    <row r="54" spans="1:20" ht="18" thickBot="1" x14ac:dyDescent="0.3">
      <c r="A54" s="683"/>
      <c r="B54" s="684" t="s">
        <v>312</v>
      </c>
      <c r="C54" s="547" t="s">
        <v>82</v>
      </c>
      <c r="D54" s="548" t="s">
        <v>84</v>
      </c>
      <c r="E54" s="548" t="s">
        <v>85</v>
      </c>
      <c r="F54" s="549" t="s">
        <v>84</v>
      </c>
      <c r="G54" s="550" t="s">
        <v>85</v>
      </c>
      <c r="H54" s="548" t="s">
        <v>84</v>
      </c>
      <c r="I54" s="551" t="s">
        <v>85</v>
      </c>
      <c r="J54" s="547" t="s">
        <v>82</v>
      </c>
      <c r="K54" s="548" t="s">
        <v>84</v>
      </c>
      <c r="L54" s="548" t="s">
        <v>85</v>
      </c>
      <c r="M54" s="549" t="s">
        <v>84</v>
      </c>
      <c r="N54" s="550" t="s">
        <v>85</v>
      </c>
      <c r="O54" s="548" t="s">
        <v>84</v>
      </c>
      <c r="P54" s="551" t="s">
        <v>85</v>
      </c>
      <c r="Q54" s="683"/>
      <c r="R54" s="683"/>
      <c r="S54" s="683"/>
      <c r="T54" s="683"/>
    </row>
    <row r="55" spans="1:20" x14ac:dyDescent="0.25">
      <c r="A55" s="683"/>
      <c r="B55" s="160" t="s">
        <v>81</v>
      </c>
      <c r="C55" s="333"/>
      <c r="D55" s="332"/>
      <c r="E55" s="332"/>
      <c r="F55" s="544"/>
      <c r="G55" s="385"/>
      <c r="H55" s="332"/>
      <c r="I55" s="334"/>
      <c r="J55" s="333"/>
      <c r="K55" s="332"/>
      <c r="L55" s="332"/>
      <c r="M55" s="544"/>
      <c r="N55" s="385"/>
      <c r="O55" s="332"/>
      <c r="P55" s="334"/>
      <c r="Q55" s="683"/>
      <c r="R55" s="683"/>
      <c r="S55" s="683"/>
      <c r="T55" s="683"/>
    </row>
    <row r="56" spans="1:20" x14ac:dyDescent="0.25">
      <c r="A56" s="683"/>
      <c r="B56" s="538" t="s">
        <v>313</v>
      </c>
      <c r="C56" s="448">
        <v>16</v>
      </c>
      <c r="D56" s="340">
        <v>20</v>
      </c>
      <c r="E56" s="340">
        <v>14.44</v>
      </c>
      <c r="F56" s="528">
        <v>1</v>
      </c>
      <c r="G56" s="386">
        <v>0</v>
      </c>
      <c r="H56" s="340" t="s">
        <v>83</v>
      </c>
      <c r="I56" s="445">
        <v>0</v>
      </c>
      <c r="J56" s="448">
        <v>203</v>
      </c>
      <c r="K56" s="340">
        <v>189.67399999999998</v>
      </c>
      <c r="L56" s="340">
        <v>290.73500000000001</v>
      </c>
      <c r="M56" s="528">
        <v>119.018</v>
      </c>
      <c r="N56" s="386">
        <v>120.875</v>
      </c>
      <c r="O56" s="340">
        <v>37.481999999999999</v>
      </c>
      <c r="P56" s="445">
        <v>33.4</v>
      </c>
      <c r="Q56" s="683"/>
      <c r="R56" s="683"/>
      <c r="S56" s="683"/>
      <c r="T56" s="683"/>
    </row>
    <row r="57" spans="1:20" x14ac:dyDescent="0.25">
      <c r="A57" s="683"/>
      <c r="B57" s="539" t="s">
        <v>314</v>
      </c>
      <c r="C57" s="333">
        <v>2</v>
      </c>
      <c r="D57" s="332">
        <v>4</v>
      </c>
      <c r="E57" s="332">
        <v>8.9600000000000009</v>
      </c>
      <c r="F57" s="544" t="s">
        <v>83</v>
      </c>
      <c r="G57" s="385">
        <v>0.96</v>
      </c>
      <c r="H57" s="332" t="s">
        <v>83</v>
      </c>
      <c r="I57" s="334">
        <v>0</v>
      </c>
      <c r="J57" s="333">
        <v>16</v>
      </c>
      <c r="K57" s="332">
        <v>22.3</v>
      </c>
      <c r="L57" s="332">
        <v>52.559999999999995</v>
      </c>
      <c r="M57" s="544">
        <v>8.65</v>
      </c>
      <c r="N57" s="385">
        <v>15.559999999999999</v>
      </c>
      <c r="O57" s="332">
        <v>1</v>
      </c>
      <c r="P57" s="334">
        <v>2</v>
      </c>
      <c r="Q57" s="683"/>
      <c r="R57" s="683"/>
      <c r="S57" s="683"/>
      <c r="T57" s="683"/>
    </row>
    <row r="58" spans="1:20" x14ac:dyDescent="0.25">
      <c r="A58" s="683"/>
      <c r="B58" s="538" t="s">
        <v>315</v>
      </c>
      <c r="C58" s="448">
        <v>18</v>
      </c>
      <c r="D58" s="340">
        <v>3</v>
      </c>
      <c r="E58" s="340">
        <v>4.4800000000000004</v>
      </c>
      <c r="F58" s="528" t="s">
        <v>83</v>
      </c>
      <c r="G58" s="386">
        <v>0.48</v>
      </c>
      <c r="H58" s="340" t="s">
        <v>83</v>
      </c>
      <c r="I58" s="445">
        <v>0</v>
      </c>
      <c r="J58" s="448">
        <v>38</v>
      </c>
      <c r="K58" s="340">
        <v>17.864999999999998</v>
      </c>
      <c r="L58" s="340">
        <v>20.880000000000003</v>
      </c>
      <c r="M58" s="528">
        <v>4</v>
      </c>
      <c r="N58" s="386">
        <v>7.7200000000000006</v>
      </c>
      <c r="O58" s="340">
        <v>1</v>
      </c>
      <c r="P58" s="445">
        <v>1</v>
      </c>
      <c r="Q58" s="683"/>
      <c r="R58" s="683"/>
      <c r="S58" s="683"/>
      <c r="T58" s="683"/>
    </row>
    <row r="59" spans="1:20" x14ac:dyDescent="0.25">
      <c r="A59" s="683"/>
      <c r="B59" s="539" t="s">
        <v>316</v>
      </c>
      <c r="C59" s="333">
        <v>11</v>
      </c>
      <c r="D59" s="332">
        <v>22</v>
      </c>
      <c r="E59" s="332">
        <v>16.48</v>
      </c>
      <c r="F59" s="544">
        <v>1</v>
      </c>
      <c r="G59" s="385">
        <v>0.48</v>
      </c>
      <c r="H59" s="332" t="s">
        <v>83</v>
      </c>
      <c r="I59" s="334">
        <v>0</v>
      </c>
      <c r="J59" s="333">
        <v>161</v>
      </c>
      <c r="K59" s="332">
        <v>111.925</v>
      </c>
      <c r="L59" s="332">
        <v>77.635000000000005</v>
      </c>
      <c r="M59" s="544">
        <v>20</v>
      </c>
      <c r="N59" s="385">
        <v>21.08</v>
      </c>
      <c r="O59" s="332">
        <v>14</v>
      </c>
      <c r="P59" s="334">
        <v>14</v>
      </c>
      <c r="Q59" s="683"/>
      <c r="R59" s="683"/>
      <c r="S59" s="683"/>
      <c r="T59" s="683"/>
    </row>
    <row r="60" spans="1:20" x14ac:dyDescent="0.25">
      <c r="A60" s="683"/>
      <c r="B60" s="538" t="s">
        <v>317</v>
      </c>
      <c r="C60" s="448">
        <v>0</v>
      </c>
      <c r="D60" s="340">
        <v>0</v>
      </c>
      <c r="E60" s="340">
        <v>0</v>
      </c>
      <c r="F60" s="528">
        <v>0</v>
      </c>
      <c r="G60" s="386">
        <v>0</v>
      </c>
      <c r="H60" s="340" t="s">
        <v>83</v>
      </c>
      <c r="I60" s="445">
        <v>0</v>
      </c>
      <c r="J60" s="448">
        <v>1</v>
      </c>
      <c r="K60" s="340">
        <v>3</v>
      </c>
      <c r="L60" s="340">
        <v>0</v>
      </c>
      <c r="M60" s="528">
        <v>1</v>
      </c>
      <c r="N60" s="386">
        <v>0</v>
      </c>
      <c r="O60" s="340">
        <v>0</v>
      </c>
      <c r="P60" s="445">
        <v>0</v>
      </c>
      <c r="Q60" s="683"/>
      <c r="R60" s="683"/>
      <c r="S60" s="683"/>
      <c r="T60" s="683"/>
    </row>
    <row r="61" spans="1:20" x14ac:dyDescent="0.25">
      <c r="A61" s="683"/>
      <c r="B61" s="539" t="s">
        <v>318</v>
      </c>
      <c r="C61" s="333">
        <v>12</v>
      </c>
      <c r="D61" s="332">
        <v>1</v>
      </c>
      <c r="E61" s="332">
        <v>0</v>
      </c>
      <c r="F61" s="544">
        <v>0</v>
      </c>
      <c r="G61" s="385">
        <v>0</v>
      </c>
      <c r="H61" s="332">
        <v>0</v>
      </c>
      <c r="I61" s="334">
        <v>0</v>
      </c>
      <c r="J61" s="333">
        <v>42</v>
      </c>
      <c r="K61" s="332">
        <v>315.96500000000003</v>
      </c>
      <c r="L61" s="332">
        <v>303.7</v>
      </c>
      <c r="M61" s="544">
        <v>86.4</v>
      </c>
      <c r="N61" s="385">
        <v>88</v>
      </c>
      <c r="O61" s="332">
        <v>54</v>
      </c>
      <c r="P61" s="334">
        <v>140</v>
      </c>
      <c r="Q61" s="683"/>
      <c r="R61" s="683"/>
      <c r="S61" s="683"/>
      <c r="T61" s="683"/>
    </row>
    <row r="62" spans="1:20" x14ac:dyDescent="0.25">
      <c r="A62" s="683"/>
      <c r="B62" s="538" t="s">
        <v>319</v>
      </c>
      <c r="C62" s="448">
        <v>14</v>
      </c>
      <c r="D62" s="340">
        <v>40</v>
      </c>
      <c r="E62" s="340">
        <v>43.44</v>
      </c>
      <c r="F62" s="528" t="s">
        <v>83</v>
      </c>
      <c r="G62" s="386">
        <v>0.96</v>
      </c>
      <c r="H62" s="340" t="s">
        <v>83</v>
      </c>
      <c r="I62" s="445">
        <v>0</v>
      </c>
      <c r="J62" s="448">
        <v>271</v>
      </c>
      <c r="K62" s="340">
        <v>329.03399999999999</v>
      </c>
      <c r="L62" s="340">
        <v>412.47499999999997</v>
      </c>
      <c r="M62" s="528">
        <v>89.936000000000007</v>
      </c>
      <c r="N62" s="386">
        <v>117.73</v>
      </c>
      <c r="O62" s="340">
        <v>119.374</v>
      </c>
      <c r="P62" s="445">
        <v>91.4</v>
      </c>
      <c r="Q62" s="683"/>
      <c r="R62" s="683"/>
      <c r="S62" s="683"/>
      <c r="T62" s="683"/>
    </row>
    <row r="63" spans="1:20" x14ac:dyDescent="0.25">
      <c r="A63" s="683"/>
      <c r="B63" s="539" t="s">
        <v>320</v>
      </c>
      <c r="C63" s="333">
        <v>5</v>
      </c>
      <c r="D63" s="332">
        <v>0</v>
      </c>
      <c r="E63" s="332">
        <v>4</v>
      </c>
      <c r="F63" s="544">
        <v>0</v>
      </c>
      <c r="G63" s="385">
        <v>0</v>
      </c>
      <c r="H63" s="332" t="s">
        <v>83</v>
      </c>
      <c r="I63" s="334">
        <v>0</v>
      </c>
      <c r="J63" s="333">
        <v>30</v>
      </c>
      <c r="K63" s="332">
        <v>20</v>
      </c>
      <c r="L63" s="332">
        <v>42</v>
      </c>
      <c r="M63" s="544">
        <v>10</v>
      </c>
      <c r="N63" s="385">
        <v>24</v>
      </c>
      <c r="O63" s="332">
        <v>1</v>
      </c>
      <c r="P63" s="334">
        <v>7</v>
      </c>
      <c r="Q63" s="683"/>
      <c r="R63" s="683"/>
      <c r="S63" s="683"/>
      <c r="T63" s="683"/>
    </row>
    <row r="64" spans="1:20" x14ac:dyDescent="0.25">
      <c r="A64" s="683"/>
      <c r="B64" s="538" t="s">
        <v>321</v>
      </c>
      <c r="C64" s="448">
        <v>0</v>
      </c>
      <c r="D64" s="340">
        <v>4</v>
      </c>
      <c r="E64" s="340">
        <v>4</v>
      </c>
      <c r="F64" s="528">
        <v>1</v>
      </c>
      <c r="G64" s="386">
        <v>0</v>
      </c>
      <c r="H64" s="340" t="s">
        <v>83</v>
      </c>
      <c r="I64" s="445">
        <v>0</v>
      </c>
      <c r="J64" s="448">
        <v>4</v>
      </c>
      <c r="K64" s="340">
        <v>8.5950000000000006</v>
      </c>
      <c r="L64" s="340">
        <v>9.24</v>
      </c>
      <c r="M64" s="528">
        <v>1</v>
      </c>
      <c r="N64" s="386">
        <v>1</v>
      </c>
      <c r="O64" s="340">
        <v>0</v>
      </c>
      <c r="P64" s="445">
        <v>0</v>
      </c>
      <c r="Q64" s="683"/>
      <c r="R64" s="683"/>
      <c r="S64" s="683"/>
      <c r="T64" s="683"/>
    </row>
    <row r="65" spans="1:20" x14ac:dyDescent="0.25">
      <c r="A65" s="683"/>
      <c r="B65" s="539" t="s">
        <v>322</v>
      </c>
      <c r="C65" s="333">
        <v>1</v>
      </c>
      <c r="D65" s="332">
        <v>2</v>
      </c>
      <c r="E65" s="332">
        <v>3.48</v>
      </c>
      <c r="F65" s="544" t="s">
        <v>83</v>
      </c>
      <c r="G65" s="385">
        <v>0</v>
      </c>
      <c r="H65" s="332" t="s">
        <v>83</v>
      </c>
      <c r="I65" s="334">
        <v>0</v>
      </c>
      <c r="J65" s="333">
        <v>18</v>
      </c>
      <c r="K65" s="332">
        <v>13</v>
      </c>
      <c r="L65" s="332">
        <v>15.18</v>
      </c>
      <c r="M65" s="544">
        <v>1</v>
      </c>
      <c r="N65" s="385">
        <v>0</v>
      </c>
      <c r="O65" s="332">
        <v>3</v>
      </c>
      <c r="P65" s="334">
        <v>1</v>
      </c>
      <c r="Q65" s="683"/>
      <c r="R65" s="683"/>
      <c r="S65" s="683"/>
      <c r="T65" s="683"/>
    </row>
    <row r="66" spans="1:20" x14ac:dyDescent="0.25">
      <c r="A66" s="683"/>
      <c r="B66" s="538" t="s">
        <v>323</v>
      </c>
      <c r="C66" s="448">
        <v>0</v>
      </c>
      <c r="D66" s="340">
        <v>1</v>
      </c>
      <c r="E66" s="340">
        <v>1.48</v>
      </c>
      <c r="F66" s="528" t="s">
        <v>83</v>
      </c>
      <c r="G66" s="386">
        <v>0</v>
      </c>
      <c r="H66" s="340" t="s">
        <v>83</v>
      </c>
      <c r="I66" s="445">
        <v>0</v>
      </c>
      <c r="J66" s="448">
        <v>65</v>
      </c>
      <c r="K66" s="340">
        <v>29.95</v>
      </c>
      <c r="L66" s="340">
        <v>42.900000000000006</v>
      </c>
      <c r="M66" s="528">
        <v>8.65</v>
      </c>
      <c r="N66" s="386">
        <v>25.994999999999997</v>
      </c>
      <c r="O66" s="340">
        <v>5</v>
      </c>
      <c r="P66" s="445">
        <v>6</v>
      </c>
      <c r="Q66" s="683"/>
      <c r="R66" s="683"/>
      <c r="S66" s="683"/>
      <c r="T66" s="683"/>
    </row>
    <row r="67" spans="1:20" x14ac:dyDescent="0.25">
      <c r="A67" s="683"/>
      <c r="B67" s="539" t="s">
        <v>324</v>
      </c>
      <c r="C67" s="333">
        <v>156</v>
      </c>
      <c r="D67" s="332">
        <v>453</v>
      </c>
      <c r="E67" s="332">
        <v>789.36</v>
      </c>
      <c r="F67" s="544">
        <v>4</v>
      </c>
      <c r="G67" s="385">
        <v>9.1199999999999992</v>
      </c>
      <c r="H67" s="332" t="s">
        <v>83</v>
      </c>
      <c r="I67" s="334">
        <v>0</v>
      </c>
      <c r="J67" s="333">
        <v>2447</v>
      </c>
      <c r="K67" s="332">
        <v>3795.63</v>
      </c>
      <c r="L67" s="332">
        <v>6063.7349999999997</v>
      </c>
      <c r="M67" s="544">
        <v>688.03399999999999</v>
      </c>
      <c r="N67" s="385">
        <v>1666.9650000000001</v>
      </c>
      <c r="O67" s="332">
        <v>1298.69</v>
      </c>
      <c r="P67" s="334">
        <v>1422.3</v>
      </c>
      <c r="Q67" s="683"/>
      <c r="R67" s="683"/>
      <c r="S67" s="683"/>
      <c r="T67" s="683"/>
    </row>
    <row r="68" spans="1:20" x14ac:dyDescent="0.25">
      <c r="A68" s="683"/>
      <c r="B68" s="538" t="s">
        <v>325</v>
      </c>
      <c r="C68" s="448">
        <v>2</v>
      </c>
      <c r="D68" s="340">
        <v>18</v>
      </c>
      <c r="E68" s="340">
        <v>22</v>
      </c>
      <c r="F68" s="528" t="s">
        <v>83</v>
      </c>
      <c r="G68" s="386">
        <v>0</v>
      </c>
      <c r="H68" s="340" t="s">
        <v>83</v>
      </c>
      <c r="I68" s="445">
        <v>0</v>
      </c>
      <c r="J68" s="448">
        <v>58</v>
      </c>
      <c r="K68" s="340">
        <v>67.92</v>
      </c>
      <c r="L68" s="340">
        <v>90.63</v>
      </c>
      <c r="M68" s="528">
        <v>14</v>
      </c>
      <c r="N68" s="386">
        <v>33.18</v>
      </c>
      <c r="O68" s="340">
        <v>7</v>
      </c>
      <c r="P68" s="445">
        <v>16</v>
      </c>
      <c r="Q68" s="683"/>
      <c r="R68" s="683"/>
      <c r="S68" s="683"/>
      <c r="T68" s="683"/>
    </row>
    <row r="69" spans="1:20" x14ac:dyDescent="0.25">
      <c r="A69" s="683"/>
      <c r="B69" s="539" t="s">
        <v>326</v>
      </c>
      <c r="C69" s="333">
        <v>0</v>
      </c>
      <c r="D69" s="332">
        <v>0</v>
      </c>
      <c r="E69" s="332">
        <v>0</v>
      </c>
      <c r="F69" s="544">
        <v>0</v>
      </c>
      <c r="G69" s="385">
        <v>0</v>
      </c>
      <c r="H69" s="332" t="s">
        <v>83</v>
      </c>
      <c r="I69" s="334">
        <v>0</v>
      </c>
      <c r="J69" s="333">
        <v>1</v>
      </c>
      <c r="K69" s="332">
        <v>1.865</v>
      </c>
      <c r="L69" s="332">
        <v>1</v>
      </c>
      <c r="M69" s="544">
        <v>0</v>
      </c>
      <c r="N69" s="385">
        <v>1</v>
      </c>
      <c r="O69" s="332">
        <v>0</v>
      </c>
      <c r="P69" s="334">
        <v>0</v>
      </c>
      <c r="Q69" s="683"/>
      <c r="R69" s="683"/>
      <c r="S69" s="683"/>
      <c r="T69" s="683"/>
    </row>
    <row r="70" spans="1:20" x14ac:dyDescent="0.25">
      <c r="A70" s="683"/>
      <c r="B70" s="538" t="s">
        <v>327</v>
      </c>
      <c r="C70" s="448">
        <v>12</v>
      </c>
      <c r="D70" s="340">
        <v>26</v>
      </c>
      <c r="E70" s="340">
        <v>87.6</v>
      </c>
      <c r="F70" s="528">
        <v>1</v>
      </c>
      <c r="G70" s="386">
        <v>0.96</v>
      </c>
      <c r="H70" s="340" t="s">
        <v>83</v>
      </c>
      <c r="I70" s="445">
        <v>0</v>
      </c>
      <c r="J70" s="448">
        <v>349</v>
      </c>
      <c r="K70" s="340">
        <v>455.84</v>
      </c>
      <c r="L70" s="340">
        <v>1107.0700000000002</v>
      </c>
      <c r="M70" s="528">
        <v>94.15</v>
      </c>
      <c r="N70" s="386">
        <v>266.37</v>
      </c>
      <c r="O70" s="340">
        <v>72</v>
      </c>
      <c r="P70" s="445">
        <v>289.8</v>
      </c>
      <c r="Q70" s="683"/>
      <c r="R70" s="683"/>
      <c r="S70" s="683"/>
      <c r="T70" s="683"/>
    </row>
    <row r="71" spans="1:20" x14ac:dyDescent="0.25">
      <c r="A71" s="683"/>
      <c r="B71" s="539" t="s">
        <v>132</v>
      </c>
      <c r="C71" s="333">
        <v>273</v>
      </c>
      <c r="D71" s="332">
        <v>680</v>
      </c>
      <c r="E71" s="332">
        <v>533.55999999999995</v>
      </c>
      <c r="F71" s="544">
        <v>30</v>
      </c>
      <c r="G71" s="385">
        <v>5.2799999999999994</v>
      </c>
      <c r="H71" s="332" t="s">
        <v>83</v>
      </c>
      <c r="I71" s="334">
        <v>0</v>
      </c>
      <c r="J71" s="333">
        <v>3921</v>
      </c>
      <c r="K71" s="332">
        <v>3508.011</v>
      </c>
      <c r="L71" s="332">
        <v>2314.3049999999998</v>
      </c>
      <c r="M71" s="544">
        <v>917.04599999999994</v>
      </c>
      <c r="N71" s="385">
        <v>868.13499999999999</v>
      </c>
      <c r="O71" s="332">
        <v>1011.98</v>
      </c>
      <c r="P71" s="334">
        <v>394.3</v>
      </c>
      <c r="Q71" s="683"/>
      <c r="R71" s="683"/>
      <c r="S71" s="683"/>
      <c r="T71" s="683"/>
    </row>
    <row r="72" spans="1:20" x14ac:dyDescent="0.25">
      <c r="A72" s="683"/>
      <c r="B72" s="540" t="s">
        <v>188</v>
      </c>
      <c r="C72" s="529">
        <f t="shared" ref="C72:P72" si="18">SUM(C56:C71)</f>
        <v>522</v>
      </c>
      <c r="D72" s="530">
        <f t="shared" si="18"/>
        <v>1274</v>
      </c>
      <c r="E72" s="530">
        <f t="shared" si="18"/>
        <v>1533.28</v>
      </c>
      <c r="F72" s="533">
        <f t="shared" si="18"/>
        <v>38</v>
      </c>
      <c r="G72" s="531">
        <f t="shared" si="18"/>
        <v>18.240000000000002</v>
      </c>
      <c r="H72" s="530">
        <f t="shared" si="18"/>
        <v>0</v>
      </c>
      <c r="I72" s="532">
        <f t="shared" si="18"/>
        <v>0</v>
      </c>
      <c r="J72" s="529">
        <f t="shared" si="18"/>
        <v>7625</v>
      </c>
      <c r="K72" s="530">
        <f t="shared" si="18"/>
        <v>8890.5740000000005</v>
      </c>
      <c r="L72" s="530">
        <f t="shared" si="18"/>
        <v>10844.045</v>
      </c>
      <c r="M72" s="533">
        <f t="shared" si="18"/>
        <v>2062.884</v>
      </c>
      <c r="N72" s="531">
        <f t="shared" si="18"/>
        <v>3257.6099999999997</v>
      </c>
      <c r="O72" s="530">
        <f t="shared" si="18"/>
        <v>2625.5259999999998</v>
      </c>
      <c r="P72" s="532">
        <f t="shared" si="18"/>
        <v>2418.1999999999998</v>
      </c>
      <c r="Q72" s="683"/>
      <c r="R72" s="683"/>
      <c r="S72" s="683"/>
      <c r="T72" s="683"/>
    </row>
    <row r="73" spans="1:20" x14ac:dyDescent="0.25">
      <c r="A73" s="683"/>
      <c r="B73" s="319" t="s">
        <v>86</v>
      </c>
      <c r="C73" s="534"/>
      <c r="D73" s="535"/>
      <c r="E73" s="535"/>
      <c r="F73" s="545"/>
      <c r="G73" s="536"/>
      <c r="H73" s="535"/>
      <c r="I73" s="537"/>
      <c r="J73" s="534"/>
      <c r="K73" s="535"/>
      <c r="L73" s="535"/>
      <c r="M73" s="545"/>
      <c r="N73" s="536"/>
      <c r="O73" s="535"/>
      <c r="P73" s="537"/>
      <c r="Q73" s="683"/>
      <c r="R73" s="683"/>
      <c r="S73" s="683"/>
      <c r="T73" s="683"/>
    </row>
    <row r="74" spans="1:20" x14ac:dyDescent="0.25">
      <c r="A74" s="683"/>
      <c r="B74" s="538" t="s">
        <v>313</v>
      </c>
      <c r="C74" s="243">
        <f>IFERROR(C56/C$72,"-")</f>
        <v>3.0651340996168581E-2</v>
      </c>
      <c r="D74" s="341">
        <f t="shared" ref="D74:P74" si="19">IFERROR(D56/D$72,"-")</f>
        <v>1.5698587127158554E-2</v>
      </c>
      <c r="E74" s="341">
        <f t="shared" si="19"/>
        <v>9.4177188771783372E-3</v>
      </c>
      <c r="F74" s="484">
        <f t="shared" si="19"/>
        <v>2.6315789473684209E-2</v>
      </c>
      <c r="G74" s="446">
        <f t="shared" si="19"/>
        <v>0</v>
      </c>
      <c r="H74" s="341" t="str">
        <f t="shared" si="19"/>
        <v>-</v>
      </c>
      <c r="I74" s="342" t="str">
        <f t="shared" si="19"/>
        <v>-</v>
      </c>
      <c r="J74" s="243">
        <f t="shared" si="19"/>
        <v>2.6622950819672132E-2</v>
      </c>
      <c r="K74" s="341">
        <f t="shared" si="19"/>
        <v>2.1334280553764018E-2</v>
      </c>
      <c r="L74" s="341">
        <f t="shared" si="19"/>
        <v>2.6810567458914088E-2</v>
      </c>
      <c r="M74" s="484">
        <f t="shared" si="19"/>
        <v>5.7694955218034555E-2</v>
      </c>
      <c r="N74" s="446">
        <f t="shared" si="19"/>
        <v>3.7105423915078851E-2</v>
      </c>
      <c r="O74" s="341">
        <f t="shared" si="19"/>
        <v>1.4275996505081268E-2</v>
      </c>
      <c r="P74" s="342">
        <f t="shared" si="19"/>
        <v>1.3811926226118602E-2</v>
      </c>
      <c r="Q74" s="683"/>
      <c r="R74" s="683"/>
      <c r="S74" s="683"/>
      <c r="T74" s="683"/>
    </row>
    <row r="75" spans="1:20" x14ac:dyDescent="0.25">
      <c r="A75" s="683"/>
      <c r="B75" s="539" t="s">
        <v>314</v>
      </c>
      <c r="C75" s="343">
        <f t="shared" ref="C75:P75" si="20">IFERROR(C57/C$72,"-")</f>
        <v>3.8314176245210726E-3</v>
      </c>
      <c r="D75" s="552">
        <f t="shared" si="20"/>
        <v>3.1397174254317113E-3</v>
      </c>
      <c r="E75" s="552">
        <f t="shared" si="20"/>
        <v>5.843681519357196E-3</v>
      </c>
      <c r="F75" s="485" t="str">
        <f t="shared" si="20"/>
        <v>-</v>
      </c>
      <c r="G75" s="447">
        <f t="shared" si="20"/>
        <v>5.2631578947368411E-2</v>
      </c>
      <c r="H75" s="552" t="str">
        <f t="shared" si="20"/>
        <v>-</v>
      </c>
      <c r="I75" s="344" t="str">
        <f t="shared" si="20"/>
        <v>-</v>
      </c>
      <c r="J75" s="343">
        <f t="shared" si="20"/>
        <v>2.0983606557377051E-3</v>
      </c>
      <c r="K75" s="552">
        <f t="shared" si="20"/>
        <v>2.5082744938628261E-3</v>
      </c>
      <c r="L75" s="552">
        <f t="shared" si="20"/>
        <v>4.8468998422636564E-3</v>
      </c>
      <c r="M75" s="485">
        <f t="shared" si="20"/>
        <v>4.1931587040279529E-3</v>
      </c>
      <c r="N75" s="447">
        <f t="shared" si="20"/>
        <v>4.776507930660822E-3</v>
      </c>
      <c r="O75" s="552">
        <f t="shared" si="20"/>
        <v>3.8087606064460993E-4</v>
      </c>
      <c r="P75" s="344">
        <f t="shared" si="20"/>
        <v>8.2706145066578456E-4</v>
      </c>
      <c r="Q75" s="683"/>
      <c r="R75" s="683"/>
      <c r="S75" s="683"/>
      <c r="T75" s="683"/>
    </row>
    <row r="76" spans="1:20" x14ac:dyDescent="0.25">
      <c r="A76" s="683"/>
      <c r="B76" s="538" t="s">
        <v>315</v>
      </c>
      <c r="C76" s="243">
        <f t="shared" ref="C76:P76" si="21">IFERROR(C58/C$72,"-")</f>
        <v>3.4482758620689655E-2</v>
      </c>
      <c r="D76" s="341">
        <f t="shared" si="21"/>
        <v>2.3547880690737832E-3</v>
      </c>
      <c r="E76" s="341">
        <f t="shared" si="21"/>
        <v>2.921840759678598E-3</v>
      </c>
      <c r="F76" s="484" t="str">
        <f t="shared" si="21"/>
        <v>-</v>
      </c>
      <c r="G76" s="446">
        <f t="shared" si="21"/>
        <v>2.6315789473684206E-2</v>
      </c>
      <c r="H76" s="341" t="str">
        <f t="shared" si="21"/>
        <v>-</v>
      </c>
      <c r="I76" s="342" t="str">
        <f t="shared" si="21"/>
        <v>-</v>
      </c>
      <c r="J76" s="243">
        <f t="shared" si="21"/>
        <v>4.9836065573770488E-3</v>
      </c>
      <c r="K76" s="341">
        <f t="shared" si="21"/>
        <v>2.0094315620116311E-3</v>
      </c>
      <c r="L76" s="341">
        <f t="shared" si="21"/>
        <v>1.9254807592554257E-3</v>
      </c>
      <c r="M76" s="484">
        <f t="shared" si="21"/>
        <v>1.9390329267181285E-3</v>
      </c>
      <c r="N76" s="446">
        <f t="shared" si="21"/>
        <v>2.3698355542867322E-3</v>
      </c>
      <c r="O76" s="341">
        <f t="shared" si="21"/>
        <v>3.8087606064460993E-4</v>
      </c>
      <c r="P76" s="342">
        <f t="shared" si="21"/>
        <v>4.1353072533289228E-4</v>
      </c>
      <c r="Q76" s="683"/>
      <c r="R76" s="683"/>
      <c r="S76" s="683"/>
      <c r="T76" s="683"/>
    </row>
    <row r="77" spans="1:20" x14ac:dyDescent="0.25">
      <c r="A77" s="683"/>
      <c r="B77" s="539" t="s">
        <v>316</v>
      </c>
      <c r="C77" s="343">
        <f t="shared" ref="C77:P77" si="22">IFERROR(C59/C$72,"-")</f>
        <v>2.1072796934865901E-2</v>
      </c>
      <c r="D77" s="552">
        <f t="shared" si="22"/>
        <v>1.726844583987441E-2</v>
      </c>
      <c r="E77" s="552">
        <f t="shared" si="22"/>
        <v>1.0748199937389126E-2</v>
      </c>
      <c r="F77" s="485">
        <f t="shared" si="22"/>
        <v>2.6315789473684209E-2</v>
      </c>
      <c r="G77" s="447">
        <f t="shared" si="22"/>
        <v>2.6315789473684206E-2</v>
      </c>
      <c r="H77" s="552" t="str">
        <f t="shared" si="22"/>
        <v>-</v>
      </c>
      <c r="I77" s="344" t="str">
        <f t="shared" si="22"/>
        <v>-</v>
      </c>
      <c r="J77" s="343">
        <f t="shared" si="22"/>
        <v>2.1114754098360656E-2</v>
      </c>
      <c r="K77" s="552">
        <f t="shared" si="22"/>
        <v>1.2589175906977433E-2</v>
      </c>
      <c r="L77" s="552">
        <f t="shared" si="22"/>
        <v>7.1592288670878816E-3</v>
      </c>
      <c r="M77" s="485">
        <f t="shared" si="22"/>
        <v>9.6951646335906427E-3</v>
      </c>
      <c r="N77" s="447">
        <f t="shared" si="22"/>
        <v>6.4710017466793144E-3</v>
      </c>
      <c r="O77" s="552">
        <f t="shared" si="22"/>
        <v>5.3322648490245388E-3</v>
      </c>
      <c r="P77" s="344">
        <f t="shared" si="22"/>
        <v>5.7894301546604918E-3</v>
      </c>
      <c r="Q77" s="683"/>
      <c r="R77" s="683"/>
      <c r="S77" s="683"/>
      <c r="T77" s="683"/>
    </row>
    <row r="78" spans="1:20" x14ac:dyDescent="0.25">
      <c r="A78" s="683"/>
      <c r="B78" s="538" t="s">
        <v>317</v>
      </c>
      <c r="C78" s="243">
        <f t="shared" ref="C78:P78" si="23">IFERROR(C60/C$72,"-")</f>
        <v>0</v>
      </c>
      <c r="D78" s="341">
        <f t="shared" si="23"/>
        <v>0</v>
      </c>
      <c r="E78" s="341">
        <f t="shared" si="23"/>
        <v>0</v>
      </c>
      <c r="F78" s="484">
        <f t="shared" si="23"/>
        <v>0</v>
      </c>
      <c r="G78" s="446">
        <f t="shared" si="23"/>
        <v>0</v>
      </c>
      <c r="H78" s="341" t="str">
        <f t="shared" si="23"/>
        <v>-</v>
      </c>
      <c r="I78" s="342" t="str">
        <f t="shared" si="23"/>
        <v>-</v>
      </c>
      <c r="J78" s="243">
        <f t="shared" si="23"/>
        <v>1.3114754098360657E-4</v>
      </c>
      <c r="K78" s="341">
        <f t="shared" si="23"/>
        <v>3.3743603056450572E-4</v>
      </c>
      <c r="L78" s="341">
        <f t="shared" si="23"/>
        <v>0</v>
      </c>
      <c r="M78" s="484">
        <f t="shared" si="23"/>
        <v>4.8475823167953212E-4</v>
      </c>
      <c r="N78" s="446">
        <f t="shared" si="23"/>
        <v>0</v>
      </c>
      <c r="O78" s="341">
        <f t="shared" si="23"/>
        <v>0</v>
      </c>
      <c r="P78" s="342">
        <f t="shared" si="23"/>
        <v>0</v>
      </c>
      <c r="Q78" s="683"/>
      <c r="R78" s="683"/>
      <c r="S78" s="683"/>
      <c r="T78" s="683"/>
    </row>
    <row r="79" spans="1:20" x14ac:dyDescent="0.25">
      <c r="A79" s="683"/>
      <c r="B79" s="539" t="s">
        <v>318</v>
      </c>
      <c r="C79" s="343">
        <f t="shared" ref="C79:P79" si="24">IFERROR(C61/C$72,"-")</f>
        <v>2.2988505747126436E-2</v>
      </c>
      <c r="D79" s="552">
        <f t="shared" si="24"/>
        <v>7.8492935635792783E-4</v>
      </c>
      <c r="E79" s="552">
        <f t="shared" si="24"/>
        <v>0</v>
      </c>
      <c r="F79" s="485">
        <f t="shared" si="24"/>
        <v>0</v>
      </c>
      <c r="G79" s="447">
        <f t="shared" si="24"/>
        <v>0</v>
      </c>
      <c r="H79" s="552" t="str">
        <f t="shared" si="24"/>
        <v>-</v>
      </c>
      <c r="I79" s="344" t="str">
        <f t="shared" si="24"/>
        <v>-</v>
      </c>
      <c r="J79" s="343">
        <f t="shared" si="24"/>
        <v>5.5081967213114758E-3</v>
      </c>
      <c r="K79" s="552">
        <f t="shared" si="24"/>
        <v>3.5539325132438022E-2</v>
      </c>
      <c r="L79" s="552">
        <f t="shared" si="24"/>
        <v>2.8006154529974746E-2</v>
      </c>
      <c r="M79" s="485">
        <f t="shared" si="24"/>
        <v>4.1883111217111579E-2</v>
      </c>
      <c r="N79" s="447">
        <f t="shared" si="24"/>
        <v>2.7013669530729586E-2</v>
      </c>
      <c r="O79" s="552">
        <f t="shared" si="24"/>
        <v>2.0567307274808936E-2</v>
      </c>
      <c r="P79" s="344">
        <f t="shared" si="24"/>
        <v>5.7894301546604916E-2</v>
      </c>
      <c r="Q79" s="683"/>
      <c r="R79" s="683"/>
      <c r="S79" s="683"/>
      <c r="T79" s="683"/>
    </row>
    <row r="80" spans="1:20" x14ac:dyDescent="0.25">
      <c r="A80" s="683"/>
      <c r="B80" s="538" t="s">
        <v>319</v>
      </c>
      <c r="C80" s="243">
        <f t="shared" ref="C80:P80" si="25">IFERROR(C62/C$72,"-")</f>
        <v>2.681992337164751E-2</v>
      </c>
      <c r="D80" s="341">
        <f t="shared" si="25"/>
        <v>3.1397174254317109E-2</v>
      </c>
      <c r="E80" s="341">
        <f t="shared" si="25"/>
        <v>2.8331420223312115E-2</v>
      </c>
      <c r="F80" s="484" t="str">
        <f t="shared" si="25"/>
        <v>-</v>
      </c>
      <c r="G80" s="446">
        <f t="shared" si="25"/>
        <v>5.2631578947368411E-2</v>
      </c>
      <c r="H80" s="341" t="str">
        <f t="shared" si="25"/>
        <v>-</v>
      </c>
      <c r="I80" s="342" t="str">
        <f t="shared" si="25"/>
        <v>-</v>
      </c>
      <c r="J80" s="243">
        <f t="shared" si="25"/>
        <v>3.5540983606557379E-2</v>
      </c>
      <c r="K80" s="341">
        <f t="shared" si="25"/>
        <v>3.7009308960253853E-2</v>
      </c>
      <c r="L80" s="341">
        <f t="shared" si="25"/>
        <v>3.8037005563883217E-2</v>
      </c>
      <c r="M80" s="484">
        <f t="shared" si="25"/>
        <v>4.3597216324330404E-2</v>
      </c>
      <c r="N80" s="446">
        <f t="shared" si="25"/>
        <v>3.6139992202872666E-2</v>
      </c>
      <c r="O80" s="341">
        <f t="shared" si="25"/>
        <v>4.5466698863389658E-2</v>
      </c>
      <c r="P80" s="342">
        <f t="shared" si="25"/>
        <v>3.7796708295426355E-2</v>
      </c>
      <c r="Q80" s="683"/>
      <c r="R80" s="683"/>
      <c r="S80" s="683"/>
      <c r="T80" s="683"/>
    </row>
    <row r="81" spans="1:20" x14ac:dyDescent="0.25">
      <c r="A81" s="683"/>
      <c r="B81" s="539" t="s">
        <v>320</v>
      </c>
      <c r="C81" s="343">
        <f t="shared" ref="C81:P81" si="26">IFERROR(C63/C$72,"-")</f>
        <v>9.5785440613026813E-3</v>
      </c>
      <c r="D81" s="552">
        <f t="shared" si="26"/>
        <v>0</v>
      </c>
      <c r="E81" s="552">
        <f t="shared" si="26"/>
        <v>2.6087863925701765E-3</v>
      </c>
      <c r="F81" s="485">
        <f t="shared" si="26"/>
        <v>0</v>
      </c>
      <c r="G81" s="447">
        <f t="shared" si="26"/>
        <v>0</v>
      </c>
      <c r="H81" s="552" t="str">
        <f t="shared" si="26"/>
        <v>-</v>
      </c>
      <c r="I81" s="344" t="str">
        <f t="shared" si="26"/>
        <v>-</v>
      </c>
      <c r="J81" s="343">
        <f t="shared" si="26"/>
        <v>3.9344262295081967E-3</v>
      </c>
      <c r="K81" s="552">
        <f t="shared" si="26"/>
        <v>2.2495735370967047E-3</v>
      </c>
      <c r="L81" s="552">
        <f t="shared" si="26"/>
        <v>3.8730934812609133E-3</v>
      </c>
      <c r="M81" s="485">
        <f t="shared" si="26"/>
        <v>4.8475823167953213E-3</v>
      </c>
      <c r="N81" s="447">
        <f t="shared" si="26"/>
        <v>7.3673644174717052E-3</v>
      </c>
      <c r="O81" s="552">
        <f t="shared" si="26"/>
        <v>3.8087606064460993E-4</v>
      </c>
      <c r="P81" s="344">
        <f t="shared" si="26"/>
        <v>2.8947150773302459E-3</v>
      </c>
      <c r="Q81" s="683"/>
      <c r="R81" s="683"/>
      <c r="S81" s="683"/>
      <c r="T81" s="683"/>
    </row>
    <row r="82" spans="1:20" x14ac:dyDescent="0.25">
      <c r="A82" s="683"/>
      <c r="B82" s="538" t="s">
        <v>321</v>
      </c>
      <c r="C82" s="243">
        <f t="shared" ref="C82:P82" si="27">IFERROR(C64/C$72,"-")</f>
        <v>0</v>
      </c>
      <c r="D82" s="341">
        <f t="shared" si="27"/>
        <v>3.1397174254317113E-3</v>
      </c>
      <c r="E82" s="341">
        <f t="shared" si="27"/>
        <v>2.6087863925701765E-3</v>
      </c>
      <c r="F82" s="484">
        <f t="shared" si="27"/>
        <v>2.6315789473684209E-2</v>
      </c>
      <c r="G82" s="446">
        <f t="shared" si="27"/>
        <v>0</v>
      </c>
      <c r="H82" s="341" t="str">
        <f t="shared" si="27"/>
        <v>-</v>
      </c>
      <c r="I82" s="342" t="str">
        <f t="shared" si="27"/>
        <v>-</v>
      </c>
      <c r="J82" s="243">
        <f t="shared" si="27"/>
        <v>5.2459016393442627E-4</v>
      </c>
      <c r="K82" s="341">
        <f t="shared" si="27"/>
        <v>9.6675422756730897E-4</v>
      </c>
      <c r="L82" s="341">
        <f t="shared" si="27"/>
        <v>8.5208056587740089E-4</v>
      </c>
      <c r="M82" s="484">
        <f t="shared" si="27"/>
        <v>4.8475823167953212E-4</v>
      </c>
      <c r="N82" s="446">
        <f t="shared" si="27"/>
        <v>3.069735173946544E-4</v>
      </c>
      <c r="O82" s="341">
        <f t="shared" si="27"/>
        <v>0</v>
      </c>
      <c r="P82" s="342">
        <f t="shared" si="27"/>
        <v>0</v>
      </c>
      <c r="Q82" s="683"/>
      <c r="R82" s="683"/>
      <c r="S82" s="683"/>
      <c r="T82" s="683"/>
    </row>
    <row r="83" spans="1:20" x14ac:dyDescent="0.25">
      <c r="A83" s="683"/>
      <c r="B83" s="539" t="s">
        <v>322</v>
      </c>
      <c r="C83" s="343">
        <f t="shared" ref="C83:P83" si="28">IFERROR(C65/C$72,"-")</f>
        <v>1.9157088122605363E-3</v>
      </c>
      <c r="D83" s="552">
        <f t="shared" si="28"/>
        <v>1.5698587127158557E-3</v>
      </c>
      <c r="E83" s="552">
        <f t="shared" si="28"/>
        <v>2.2696441615360535E-3</v>
      </c>
      <c r="F83" s="485" t="str">
        <f t="shared" si="28"/>
        <v>-</v>
      </c>
      <c r="G83" s="447">
        <f t="shared" si="28"/>
        <v>0</v>
      </c>
      <c r="H83" s="552" t="str">
        <f t="shared" si="28"/>
        <v>-</v>
      </c>
      <c r="I83" s="344" t="str">
        <f t="shared" si="28"/>
        <v>-</v>
      </c>
      <c r="J83" s="343">
        <f t="shared" si="28"/>
        <v>2.3606557377049181E-3</v>
      </c>
      <c r="K83" s="552">
        <f t="shared" si="28"/>
        <v>1.4622227991128581E-3</v>
      </c>
      <c r="L83" s="552">
        <f t="shared" si="28"/>
        <v>1.3998466439414444E-3</v>
      </c>
      <c r="M83" s="485">
        <f t="shared" si="28"/>
        <v>4.8475823167953212E-4</v>
      </c>
      <c r="N83" s="447">
        <f t="shared" si="28"/>
        <v>0</v>
      </c>
      <c r="O83" s="552">
        <f t="shared" si="28"/>
        <v>1.1426281819338297E-3</v>
      </c>
      <c r="P83" s="344">
        <f t="shared" si="28"/>
        <v>4.1353072533289228E-4</v>
      </c>
      <c r="Q83" s="683"/>
      <c r="R83" s="683"/>
      <c r="S83" s="683"/>
      <c r="T83" s="683"/>
    </row>
    <row r="84" spans="1:20" x14ac:dyDescent="0.25">
      <c r="A84" s="683"/>
      <c r="B84" s="538" t="s">
        <v>323</v>
      </c>
      <c r="C84" s="243">
        <f t="shared" ref="C84:P84" si="29">IFERROR(C66/C$72,"-")</f>
        <v>0</v>
      </c>
      <c r="D84" s="341">
        <f t="shared" si="29"/>
        <v>7.8492935635792783E-4</v>
      </c>
      <c r="E84" s="341">
        <f t="shared" si="29"/>
        <v>9.6525096525096527E-4</v>
      </c>
      <c r="F84" s="484" t="str">
        <f t="shared" si="29"/>
        <v>-</v>
      </c>
      <c r="G84" s="446">
        <f t="shared" si="29"/>
        <v>0</v>
      </c>
      <c r="H84" s="341" t="str">
        <f t="shared" si="29"/>
        <v>-</v>
      </c>
      <c r="I84" s="342" t="str">
        <f t="shared" si="29"/>
        <v>-</v>
      </c>
      <c r="J84" s="243">
        <f t="shared" si="29"/>
        <v>8.5245901639344271E-3</v>
      </c>
      <c r="K84" s="341">
        <f t="shared" si="29"/>
        <v>3.3687363718023153E-3</v>
      </c>
      <c r="L84" s="341">
        <f t="shared" si="29"/>
        <v>3.9560883415736478E-3</v>
      </c>
      <c r="M84" s="484">
        <f t="shared" si="29"/>
        <v>4.1931587040279529E-3</v>
      </c>
      <c r="N84" s="446">
        <f t="shared" si="29"/>
        <v>7.979776584674041E-3</v>
      </c>
      <c r="O84" s="341">
        <f t="shared" si="29"/>
        <v>1.9043803032230495E-3</v>
      </c>
      <c r="P84" s="342">
        <f t="shared" si="29"/>
        <v>2.4811843519973536E-3</v>
      </c>
      <c r="Q84" s="683"/>
      <c r="R84" s="683"/>
      <c r="S84" s="683"/>
      <c r="T84" s="683"/>
    </row>
    <row r="85" spans="1:20" x14ac:dyDescent="0.25">
      <c r="A85" s="683"/>
      <c r="B85" s="539" t="s">
        <v>324</v>
      </c>
      <c r="C85" s="343">
        <f t="shared" ref="C85:P85" si="30">IFERROR(C67/C$72,"-")</f>
        <v>0.2988505747126437</v>
      </c>
      <c r="D85" s="552">
        <f t="shared" si="30"/>
        <v>0.35557299843014128</v>
      </c>
      <c r="E85" s="552">
        <f t="shared" si="30"/>
        <v>0.51481790670979866</v>
      </c>
      <c r="F85" s="485">
        <f t="shared" si="30"/>
        <v>0.10526315789473684</v>
      </c>
      <c r="G85" s="447">
        <f t="shared" si="30"/>
        <v>0.49999999999999989</v>
      </c>
      <c r="H85" s="552" t="str">
        <f t="shared" si="30"/>
        <v>-</v>
      </c>
      <c r="I85" s="344" t="str">
        <f t="shared" si="30"/>
        <v>-</v>
      </c>
      <c r="J85" s="343">
        <f t="shared" si="30"/>
        <v>0.32091803278688524</v>
      </c>
      <c r="K85" s="552">
        <f t="shared" si="30"/>
        <v>0.42692744023051826</v>
      </c>
      <c r="L85" s="552">
        <f t="shared" si="30"/>
        <v>0.55917648810937248</v>
      </c>
      <c r="M85" s="485">
        <f t="shared" si="30"/>
        <v>0.3335301451753952</v>
      </c>
      <c r="N85" s="447">
        <f t="shared" si="30"/>
        <v>0.51171410942378015</v>
      </c>
      <c r="O85" s="552">
        <f t="shared" si="30"/>
        <v>0.49463993119854843</v>
      </c>
      <c r="P85" s="344">
        <f t="shared" si="30"/>
        <v>0.58816475064097262</v>
      </c>
      <c r="Q85" s="683"/>
      <c r="R85" s="683"/>
      <c r="S85" s="683"/>
      <c r="T85" s="683"/>
    </row>
    <row r="86" spans="1:20" x14ac:dyDescent="0.25">
      <c r="A86" s="683"/>
      <c r="B86" s="538" t="s">
        <v>325</v>
      </c>
      <c r="C86" s="243">
        <f t="shared" ref="C86:P86" si="31">IFERROR(C68/C$72,"-")</f>
        <v>3.8314176245210726E-3</v>
      </c>
      <c r="D86" s="341">
        <f t="shared" si="31"/>
        <v>1.4128728414442701E-2</v>
      </c>
      <c r="E86" s="341">
        <f t="shared" si="31"/>
        <v>1.434832515913597E-2</v>
      </c>
      <c r="F86" s="484" t="str">
        <f t="shared" si="31"/>
        <v>-</v>
      </c>
      <c r="G86" s="446">
        <f t="shared" si="31"/>
        <v>0</v>
      </c>
      <c r="H86" s="341" t="str">
        <f t="shared" si="31"/>
        <v>-</v>
      </c>
      <c r="I86" s="342" t="str">
        <f t="shared" si="31"/>
        <v>-</v>
      </c>
      <c r="J86" s="243">
        <f t="shared" si="31"/>
        <v>7.60655737704918E-3</v>
      </c>
      <c r="K86" s="341">
        <f t="shared" si="31"/>
        <v>7.6395517319804099E-3</v>
      </c>
      <c r="L86" s="341">
        <f t="shared" si="31"/>
        <v>8.3575824334922982E-3</v>
      </c>
      <c r="M86" s="484">
        <f t="shared" si="31"/>
        <v>6.78661524351345E-3</v>
      </c>
      <c r="N86" s="446">
        <f t="shared" si="31"/>
        <v>1.0185381307154632E-2</v>
      </c>
      <c r="O86" s="341">
        <f t="shared" si="31"/>
        <v>2.6661324245122694E-3</v>
      </c>
      <c r="P86" s="342">
        <f t="shared" si="31"/>
        <v>6.6164916053262765E-3</v>
      </c>
      <c r="Q86" s="683"/>
      <c r="R86" s="683"/>
      <c r="S86" s="683"/>
      <c r="T86" s="683"/>
    </row>
    <row r="87" spans="1:20" x14ac:dyDescent="0.25">
      <c r="A87" s="683"/>
      <c r="B87" s="539" t="s">
        <v>326</v>
      </c>
      <c r="C87" s="343">
        <f t="shared" ref="C87:P87" si="32">IFERROR(C69/C$72,"-")</f>
        <v>0</v>
      </c>
      <c r="D87" s="552">
        <f t="shared" si="32"/>
        <v>0</v>
      </c>
      <c r="E87" s="552">
        <f t="shared" si="32"/>
        <v>0</v>
      </c>
      <c r="F87" s="485">
        <f t="shared" si="32"/>
        <v>0</v>
      </c>
      <c r="G87" s="447">
        <f t="shared" si="32"/>
        <v>0</v>
      </c>
      <c r="H87" s="552" t="str">
        <f t="shared" si="32"/>
        <v>-</v>
      </c>
      <c r="I87" s="344" t="str">
        <f t="shared" si="32"/>
        <v>-</v>
      </c>
      <c r="J87" s="343">
        <f t="shared" si="32"/>
        <v>1.3114754098360657E-4</v>
      </c>
      <c r="K87" s="552">
        <f t="shared" si="32"/>
        <v>2.0977273233426771E-4</v>
      </c>
      <c r="L87" s="552">
        <f t="shared" si="32"/>
        <v>9.2216511458593169E-5</v>
      </c>
      <c r="M87" s="485">
        <f t="shared" si="32"/>
        <v>0</v>
      </c>
      <c r="N87" s="447">
        <f t="shared" si="32"/>
        <v>3.069735173946544E-4</v>
      </c>
      <c r="O87" s="552">
        <f t="shared" si="32"/>
        <v>0</v>
      </c>
      <c r="P87" s="344">
        <f t="shared" si="32"/>
        <v>0</v>
      </c>
      <c r="Q87" s="683"/>
      <c r="R87" s="683"/>
      <c r="S87" s="683"/>
      <c r="T87" s="683"/>
    </row>
    <row r="88" spans="1:20" x14ac:dyDescent="0.25">
      <c r="A88" s="683"/>
      <c r="B88" s="538" t="s">
        <v>327</v>
      </c>
      <c r="C88" s="243">
        <f t="shared" ref="C88:P88" si="33">IFERROR(C70/C$72,"-")</f>
        <v>2.2988505747126436E-2</v>
      </c>
      <c r="D88" s="341">
        <f t="shared" si="33"/>
        <v>2.0408163265306121E-2</v>
      </c>
      <c r="E88" s="341">
        <f t="shared" si="33"/>
        <v>5.713242199728686E-2</v>
      </c>
      <c r="F88" s="484">
        <f t="shared" si="33"/>
        <v>2.6315789473684209E-2</v>
      </c>
      <c r="G88" s="446">
        <f t="shared" si="33"/>
        <v>5.2631578947368411E-2</v>
      </c>
      <c r="H88" s="341" t="str">
        <f t="shared" si="33"/>
        <v>-</v>
      </c>
      <c r="I88" s="342" t="str">
        <f t="shared" si="33"/>
        <v>-</v>
      </c>
      <c r="J88" s="243">
        <f t="shared" si="33"/>
        <v>4.577049180327869E-2</v>
      </c>
      <c r="K88" s="341">
        <f t="shared" si="33"/>
        <v>5.1272280057508092E-2</v>
      </c>
      <c r="L88" s="341">
        <f t="shared" si="33"/>
        <v>0.10209013334046475</v>
      </c>
      <c r="M88" s="484">
        <f t="shared" si="33"/>
        <v>4.5639987512627954E-2</v>
      </c>
      <c r="N88" s="446">
        <f t="shared" si="33"/>
        <v>8.1768535828414091E-2</v>
      </c>
      <c r="O88" s="341">
        <f t="shared" si="33"/>
        <v>2.7423076366411912E-2</v>
      </c>
      <c r="P88" s="342">
        <f t="shared" si="33"/>
        <v>0.11984120420147218</v>
      </c>
      <c r="Q88" s="683"/>
      <c r="R88" s="683"/>
      <c r="S88" s="683"/>
      <c r="T88" s="683"/>
    </row>
    <row r="89" spans="1:20" ht="15.75" thickBot="1" x14ac:dyDescent="0.3">
      <c r="A89" s="683"/>
      <c r="B89" s="541" t="s">
        <v>132</v>
      </c>
      <c r="C89" s="542">
        <f t="shared" ref="C89:P89" si="34">IFERROR(C71/C$72,"-")</f>
        <v>0.52298850574712641</v>
      </c>
      <c r="D89" s="367">
        <f t="shared" si="34"/>
        <v>0.53375196232339095</v>
      </c>
      <c r="E89" s="367">
        <f t="shared" si="34"/>
        <v>0.3479860169049358</v>
      </c>
      <c r="F89" s="546">
        <f t="shared" si="34"/>
        <v>0.78947368421052633</v>
      </c>
      <c r="G89" s="543">
        <f t="shared" si="34"/>
        <v>0.28947368421052627</v>
      </c>
      <c r="H89" s="367" t="str">
        <f t="shared" si="34"/>
        <v>-</v>
      </c>
      <c r="I89" s="383" t="str">
        <f t="shared" si="34"/>
        <v>-</v>
      </c>
      <c r="J89" s="542">
        <f t="shared" si="34"/>
        <v>0.51422950819672131</v>
      </c>
      <c r="K89" s="367">
        <f t="shared" si="34"/>
        <v>0.3945764356722074</v>
      </c>
      <c r="L89" s="367">
        <f t="shared" si="34"/>
        <v>0.21341713355117944</v>
      </c>
      <c r="M89" s="546">
        <f t="shared" si="34"/>
        <v>0.44454559732878823</v>
      </c>
      <c r="N89" s="543">
        <f t="shared" si="34"/>
        <v>0.26649445452340831</v>
      </c>
      <c r="O89" s="367">
        <f t="shared" si="34"/>
        <v>0.38543895585113236</v>
      </c>
      <c r="P89" s="383">
        <f t="shared" si="34"/>
        <v>0.16305516499875941</v>
      </c>
      <c r="Q89" s="683"/>
      <c r="R89" s="683"/>
      <c r="S89" s="683"/>
      <c r="T89" s="683"/>
    </row>
    <row r="91" spans="1:20" x14ac:dyDescent="0.25">
      <c r="A91" s="779" t="s">
        <v>332</v>
      </c>
      <c r="B91" s="683"/>
      <c r="C91" s="683"/>
      <c r="D91" s="683"/>
      <c r="E91" s="683"/>
      <c r="F91" s="683"/>
      <c r="G91" s="683"/>
      <c r="H91" s="683"/>
      <c r="I91" s="683"/>
      <c r="J91" s="683"/>
      <c r="K91" s="683"/>
      <c r="L91" s="683"/>
      <c r="M91" s="683"/>
      <c r="N91" s="683"/>
      <c r="O91" s="683"/>
      <c r="P91" s="683"/>
      <c r="Q91" s="683"/>
      <c r="R91" s="683"/>
      <c r="S91" s="683"/>
      <c r="T91" s="683"/>
    </row>
    <row r="92" spans="1:20" x14ac:dyDescent="0.25">
      <c r="A92" s="683"/>
      <c r="B92" s="683"/>
      <c r="C92" s="683"/>
      <c r="D92" s="683"/>
      <c r="E92" s="683"/>
      <c r="F92" s="683"/>
      <c r="G92" s="683"/>
      <c r="H92" s="683"/>
      <c r="I92" s="683"/>
      <c r="J92" s="683"/>
      <c r="K92" s="683"/>
      <c r="L92" s="683"/>
      <c r="M92" s="683"/>
      <c r="N92" s="683"/>
      <c r="O92" s="683"/>
      <c r="P92" s="683"/>
      <c r="Q92" s="683"/>
      <c r="R92" s="683"/>
      <c r="S92" s="683"/>
      <c r="T92" s="683"/>
    </row>
    <row r="93" spans="1:20" x14ac:dyDescent="0.25">
      <c r="A93" s="683"/>
      <c r="B93" s="683"/>
      <c r="C93" s="728" t="str">
        <f>$A$1</f>
        <v>Renfrewshire</v>
      </c>
      <c r="D93" s="729"/>
      <c r="E93" s="729"/>
      <c r="F93" s="729"/>
      <c r="G93" s="729"/>
      <c r="H93" s="729"/>
      <c r="I93" s="737"/>
      <c r="J93" s="728" t="s">
        <v>78</v>
      </c>
      <c r="K93" s="729"/>
      <c r="L93" s="729"/>
      <c r="M93" s="729"/>
      <c r="N93" s="729"/>
      <c r="O93" s="729"/>
      <c r="P93" s="737"/>
      <c r="Q93" s="683"/>
      <c r="R93" s="683"/>
      <c r="S93" s="683"/>
      <c r="T93" s="683"/>
    </row>
    <row r="94" spans="1:20" x14ac:dyDescent="0.25">
      <c r="A94" s="683"/>
      <c r="B94" s="683"/>
      <c r="C94" s="739" t="s">
        <v>333</v>
      </c>
      <c r="D94" s="740"/>
      <c r="E94" s="740"/>
      <c r="F94" s="762" t="s">
        <v>334</v>
      </c>
      <c r="G94" s="763"/>
      <c r="H94" s="740" t="s">
        <v>335</v>
      </c>
      <c r="I94" s="746"/>
      <c r="J94" s="739" t="s">
        <v>333</v>
      </c>
      <c r="K94" s="740"/>
      <c r="L94" s="740"/>
      <c r="M94" s="762" t="s">
        <v>334</v>
      </c>
      <c r="N94" s="763"/>
      <c r="O94" s="740" t="s">
        <v>335</v>
      </c>
      <c r="P94" s="746"/>
      <c r="Q94" s="683"/>
      <c r="R94" s="683"/>
      <c r="S94" s="683"/>
      <c r="T94" s="683"/>
    </row>
    <row r="95" spans="1:20" ht="18" thickBot="1" x14ac:dyDescent="0.3">
      <c r="A95" s="683"/>
      <c r="B95" s="684" t="s">
        <v>312</v>
      </c>
      <c r="C95" s="547" t="s">
        <v>82</v>
      </c>
      <c r="D95" s="548" t="s">
        <v>84</v>
      </c>
      <c r="E95" s="548" t="s">
        <v>85</v>
      </c>
      <c r="F95" s="549" t="s">
        <v>84</v>
      </c>
      <c r="G95" s="550" t="s">
        <v>85</v>
      </c>
      <c r="H95" s="548" t="s">
        <v>84</v>
      </c>
      <c r="I95" s="551" t="s">
        <v>85</v>
      </c>
      <c r="J95" s="547" t="s">
        <v>82</v>
      </c>
      <c r="K95" s="548" t="s">
        <v>84</v>
      </c>
      <c r="L95" s="548" t="s">
        <v>85</v>
      </c>
      <c r="M95" s="549" t="s">
        <v>84</v>
      </c>
      <c r="N95" s="550" t="s">
        <v>85</v>
      </c>
      <c r="O95" s="548" t="s">
        <v>84</v>
      </c>
      <c r="P95" s="551" t="s">
        <v>85</v>
      </c>
      <c r="Q95" s="683"/>
      <c r="R95" s="683"/>
      <c r="S95" s="683"/>
      <c r="T95" s="683"/>
    </row>
    <row r="96" spans="1:20" x14ac:dyDescent="0.25">
      <c r="A96" s="683"/>
      <c r="B96" s="160" t="s">
        <v>81</v>
      </c>
      <c r="C96" s="333"/>
      <c r="D96" s="332"/>
      <c r="E96" s="332"/>
      <c r="F96" s="544"/>
      <c r="G96" s="385"/>
      <c r="H96" s="332"/>
      <c r="I96" s="334"/>
      <c r="J96" s="333"/>
      <c r="K96" s="332"/>
      <c r="L96" s="332"/>
      <c r="M96" s="544"/>
      <c r="N96" s="385"/>
      <c r="O96" s="332"/>
      <c r="P96" s="334"/>
      <c r="Q96" s="683"/>
      <c r="R96" s="683"/>
      <c r="S96" s="683"/>
      <c r="T96" s="683"/>
    </row>
    <row r="97" spans="1:16" x14ac:dyDescent="0.25">
      <c r="A97" s="683"/>
      <c r="B97" s="538" t="s">
        <v>313</v>
      </c>
      <c r="C97" s="448">
        <v>5</v>
      </c>
      <c r="D97" s="340">
        <v>4</v>
      </c>
      <c r="E97" s="340">
        <v>2.96</v>
      </c>
      <c r="F97" s="528">
        <v>3</v>
      </c>
      <c r="G97" s="386">
        <v>0.48</v>
      </c>
      <c r="H97" s="340">
        <v>1</v>
      </c>
      <c r="I97" s="445">
        <v>0</v>
      </c>
      <c r="J97" s="448">
        <v>40</v>
      </c>
      <c r="K97" s="340">
        <v>58.33</v>
      </c>
      <c r="L97" s="340">
        <v>51.76</v>
      </c>
      <c r="M97" s="528">
        <v>41.936999999999998</v>
      </c>
      <c r="N97" s="386">
        <v>66.08</v>
      </c>
      <c r="O97" s="340">
        <v>25.864999999999998</v>
      </c>
      <c r="P97" s="445">
        <v>11</v>
      </c>
    </row>
    <row r="98" spans="1:16" x14ac:dyDescent="0.25">
      <c r="A98" s="683"/>
      <c r="B98" s="539" t="s">
        <v>314</v>
      </c>
      <c r="C98" s="333">
        <v>0</v>
      </c>
      <c r="D98" s="332">
        <v>1</v>
      </c>
      <c r="E98" s="332">
        <v>0.48</v>
      </c>
      <c r="F98" s="544">
        <v>1</v>
      </c>
      <c r="G98" s="385">
        <v>0.48</v>
      </c>
      <c r="H98" s="332">
        <v>0</v>
      </c>
      <c r="I98" s="334">
        <v>0</v>
      </c>
      <c r="J98" s="333">
        <v>3</v>
      </c>
      <c r="K98" s="332">
        <v>1</v>
      </c>
      <c r="L98" s="332">
        <v>4.4800000000000004</v>
      </c>
      <c r="M98" s="544">
        <v>1</v>
      </c>
      <c r="N98" s="385">
        <v>40.4</v>
      </c>
      <c r="O98" s="332">
        <v>5</v>
      </c>
      <c r="P98" s="334">
        <v>2</v>
      </c>
    </row>
    <row r="99" spans="1:16" x14ac:dyDescent="0.25">
      <c r="A99" s="683"/>
      <c r="B99" s="538" t="s">
        <v>315</v>
      </c>
      <c r="C99" s="448">
        <v>6</v>
      </c>
      <c r="D99" s="340">
        <v>1</v>
      </c>
      <c r="E99" s="340">
        <v>0</v>
      </c>
      <c r="F99" s="528">
        <v>1</v>
      </c>
      <c r="G99" s="386">
        <v>0</v>
      </c>
      <c r="H99" s="340">
        <v>0</v>
      </c>
      <c r="I99" s="445">
        <v>0</v>
      </c>
      <c r="J99" s="448">
        <v>13</v>
      </c>
      <c r="K99" s="340">
        <v>8</v>
      </c>
      <c r="L99" s="340">
        <v>8</v>
      </c>
      <c r="M99" s="528">
        <v>7</v>
      </c>
      <c r="N99" s="386">
        <v>6</v>
      </c>
      <c r="O99" s="340">
        <v>3</v>
      </c>
      <c r="P99" s="445">
        <v>0</v>
      </c>
    </row>
    <row r="100" spans="1:16" x14ac:dyDescent="0.25">
      <c r="A100" s="683"/>
      <c r="B100" s="539" t="s">
        <v>316</v>
      </c>
      <c r="C100" s="333">
        <v>1</v>
      </c>
      <c r="D100" s="332">
        <v>4</v>
      </c>
      <c r="E100" s="332">
        <v>2</v>
      </c>
      <c r="F100" s="544">
        <v>3</v>
      </c>
      <c r="G100" s="385">
        <v>1</v>
      </c>
      <c r="H100" s="332">
        <v>1</v>
      </c>
      <c r="I100" s="334">
        <v>0</v>
      </c>
      <c r="J100" s="333">
        <v>28</v>
      </c>
      <c r="K100" s="332">
        <v>37.409999999999997</v>
      </c>
      <c r="L100" s="332">
        <v>23.64</v>
      </c>
      <c r="M100" s="544">
        <v>13.865</v>
      </c>
      <c r="N100" s="385">
        <v>14.64</v>
      </c>
      <c r="O100" s="332">
        <v>3</v>
      </c>
      <c r="P100" s="334">
        <v>2</v>
      </c>
    </row>
    <row r="101" spans="1:16" x14ac:dyDescent="0.25">
      <c r="A101" s="683"/>
      <c r="B101" s="538" t="s">
        <v>317</v>
      </c>
      <c r="C101" s="448">
        <v>0</v>
      </c>
      <c r="D101" s="340">
        <v>0</v>
      </c>
      <c r="E101" s="340">
        <v>0</v>
      </c>
      <c r="F101" s="528">
        <v>0</v>
      </c>
      <c r="G101" s="386">
        <v>0</v>
      </c>
      <c r="H101" s="340">
        <v>0</v>
      </c>
      <c r="I101" s="445">
        <v>0</v>
      </c>
      <c r="J101" s="448">
        <v>0</v>
      </c>
      <c r="K101" s="340">
        <v>0</v>
      </c>
      <c r="L101" s="340">
        <v>0</v>
      </c>
      <c r="M101" s="528">
        <v>0</v>
      </c>
      <c r="N101" s="386">
        <v>0</v>
      </c>
      <c r="O101" s="340">
        <v>0</v>
      </c>
      <c r="P101" s="445">
        <v>0</v>
      </c>
    </row>
    <row r="102" spans="1:16" x14ac:dyDescent="0.25">
      <c r="A102" s="683"/>
      <c r="B102" s="539" t="s">
        <v>318</v>
      </c>
      <c r="C102" s="333">
        <v>15</v>
      </c>
      <c r="D102" s="332">
        <v>0</v>
      </c>
      <c r="E102" s="332">
        <v>0</v>
      </c>
      <c r="F102" s="544">
        <v>0</v>
      </c>
      <c r="G102" s="385">
        <v>0</v>
      </c>
      <c r="H102" s="332">
        <v>0</v>
      </c>
      <c r="I102" s="334">
        <v>0</v>
      </c>
      <c r="J102" s="333">
        <v>30</v>
      </c>
      <c r="K102" s="332">
        <v>265.75</v>
      </c>
      <c r="L102" s="332">
        <v>422</v>
      </c>
      <c r="M102" s="544">
        <v>193.75</v>
      </c>
      <c r="N102" s="385">
        <v>261</v>
      </c>
      <c r="O102" s="332">
        <v>31</v>
      </c>
      <c r="P102" s="334">
        <v>67</v>
      </c>
    </row>
    <row r="103" spans="1:16" x14ac:dyDescent="0.25">
      <c r="A103" s="683"/>
      <c r="B103" s="538" t="s">
        <v>319</v>
      </c>
      <c r="C103" s="448">
        <v>18</v>
      </c>
      <c r="D103" s="340">
        <v>44</v>
      </c>
      <c r="E103" s="340">
        <v>47.4</v>
      </c>
      <c r="F103" s="528">
        <v>29</v>
      </c>
      <c r="G103" s="386">
        <v>35.92</v>
      </c>
      <c r="H103" s="340">
        <v>6</v>
      </c>
      <c r="I103" s="445">
        <v>7</v>
      </c>
      <c r="J103" s="448">
        <v>337</v>
      </c>
      <c r="K103" s="340">
        <v>492.64800000000002</v>
      </c>
      <c r="L103" s="340">
        <v>412.17999999999995</v>
      </c>
      <c r="M103" s="528">
        <v>291.04999999999995</v>
      </c>
      <c r="N103" s="386">
        <v>318.61</v>
      </c>
      <c r="O103" s="340">
        <v>109.86499999999999</v>
      </c>
      <c r="P103" s="445">
        <v>60.8</v>
      </c>
    </row>
    <row r="104" spans="1:16" x14ac:dyDescent="0.25">
      <c r="A104" s="683"/>
      <c r="B104" s="539" t="s">
        <v>320</v>
      </c>
      <c r="C104" s="333">
        <v>3</v>
      </c>
      <c r="D104" s="332">
        <v>0</v>
      </c>
      <c r="E104" s="332">
        <v>0</v>
      </c>
      <c r="F104" s="544">
        <v>0</v>
      </c>
      <c r="G104" s="385">
        <v>0</v>
      </c>
      <c r="H104" s="332">
        <v>0</v>
      </c>
      <c r="I104" s="334">
        <v>0</v>
      </c>
      <c r="J104" s="333">
        <v>6</v>
      </c>
      <c r="K104" s="332">
        <v>0</v>
      </c>
      <c r="L104" s="332">
        <v>0</v>
      </c>
      <c r="M104" s="544">
        <v>0</v>
      </c>
      <c r="N104" s="385">
        <v>0</v>
      </c>
      <c r="O104" s="332">
        <v>0</v>
      </c>
      <c r="P104" s="334">
        <v>0</v>
      </c>
    </row>
    <row r="105" spans="1:16" x14ac:dyDescent="0.25">
      <c r="A105" s="683"/>
      <c r="B105" s="538" t="s">
        <v>321</v>
      </c>
      <c r="C105" s="448">
        <v>0</v>
      </c>
      <c r="D105" s="340">
        <v>0</v>
      </c>
      <c r="E105" s="340">
        <v>0</v>
      </c>
      <c r="F105" s="528">
        <v>0</v>
      </c>
      <c r="G105" s="386">
        <v>0</v>
      </c>
      <c r="H105" s="340">
        <v>0</v>
      </c>
      <c r="I105" s="445">
        <v>0</v>
      </c>
      <c r="J105" s="448">
        <v>6</v>
      </c>
      <c r="K105" s="340">
        <v>1</v>
      </c>
      <c r="L105" s="340">
        <v>2</v>
      </c>
      <c r="M105" s="528">
        <v>0</v>
      </c>
      <c r="N105" s="386">
        <v>1</v>
      </c>
      <c r="O105" s="340">
        <v>0</v>
      </c>
      <c r="P105" s="445">
        <v>1</v>
      </c>
    </row>
    <row r="106" spans="1:16" x14ac:dyDescent="0.25">
      <c r="A106" s="683"/>
      <c r="B106" s="539" t="s">
        <v>322</v>
      </c>
      <c r="C106" s="333">
        <v>1</v>
      </c>
      <c r="D106" s="332">
        <v>1</v>
      </c>
      <c r="E106" s="332">
        <v>5</v>
      </c>
      <c r="F106" s="544">
        <v>0</v>
      </c>
      <c r="G106" s="385">
        <v>0</v>
      </c>
      <c r="H106" s="332">
        <v>1</v>
      </c>
      <c r="I106" s="334">
        <v>3</v>
      </c>
      <c r="J106" s="333">
        <v>21</v>
      </c>
      <c r="K106" s="332">
        <v>29.864999999999998</v>
      </c>
      <c r="L106" s="332">
        <v>18</v>
      </c>
      <c r="M106" s="544">
        <v>6</v>
      </c>
      <c r="N106" s="385">
        <v>5</v>
      </c>
      <c r="O106" s="332">
        <v>10.865</v>
      </c>
      <c r="P106" s="334">
        <v>8</v>
      </c>
    </row>
    <row r="107" spans="1:16" x14ac:dyDescent="0.25">
      <c r="A107" s="683"/>
      <c r="B107" s="538" t="s">
        <v>323</v>
      </c>
      <c r="C107" s="448">
        <v>1</v>
      </c>
      <c r="D107" s="340">
        <v>2</v>
      </c>
      <c r="E107" s="340">
        <v>0</v>
      </c>
      <c r="F107" s="528">
        <v>1</v>
      </c>
      <c r="G107" s="386">
        <v>0</v>
      </c>
      <c r="H107" s="340">
        <v>1</v>
      </c>
      <c r="I107" s="445">
        <v>0</v>
      </c>
      <c r="J107" s="448">
        <v>10</v>
      </c>
      <c r="K107" s="340">
        <v>9.65</v>
      </c>
      <c r="L107" s="340">
        <v>7</v>
      </c>
      <c r="M107" s="528">
        <v>3</v>
      </c>
      <c r="N107" s="386">
        <v>4</v>
      </c>
      <c r="O107" s="340">
        <v>4</v>
      </c>
      <c r="P107" s="445">
        <v>2</v>
      </c>
    </row>
    <row r="108" spans="1:16" x14ac:dyDescent="0.25">
      <c r="A108" s="683"/>
      <c r="B108" s="539" t="s">
        <v>324</v>
      </c>
      <c r="C108" s="333">
        <v>123</v>
      </c>
      <c r="D108" s="332">
        <v>411</v>
      </c>
      <c r="E108" s="332">
        <v>683.36</v>
      </c>
      <c r="F108" s="544">
        <v>272</v>
      </c>
      <c r="G108" s="385">
        <v>348.64</v>
      </c>
      <c r="H108" s="332">
        <v>63</v>
      </c>
      <c r="I108" s="334">
        <v>168</v>
      </c>
      <c r="J108" s="333">
        <v>4428</v>
      </c>
      <c r="K108" s="332">
        <v>5176.8450000000003</v>
      </c>
      <c r="L108" s="332">
        <v>5052.875</v>
      </c>
      <c r="M108" s="544">
        <v>2979.4070000000002</v>
      </c>
      <c r="N108" s="385">
        <v>3398.0049999999997</v>
      </c>
      <c r="O108" s="332">
        <v>1064.4349999999999</v>
      </c>
      <c r="P108" s="334">
        <v>926.7</v>
      </c>
    </row>
    <row r="109" spans="1:16" x14ac:dyDescent="0.25">
      <c r="A109" s="683"/>
      <c r="B109" s="538" t="s">
        <v>325</v>
      </c>
      <c r="C109" s="448">
        <v>1</v>
      </c>
      <c r="D109" s="340">
        <v>0</v>
      </c>
      <c r="E109" s="340">
        <v>0</v>
      </c>
      <c r="F109" s="528">
        <v>0</v>
      </c>
      <c r="G109" s="386">
        <v>0</v>
      </c>
      <c r="H109" s="340">
        <v>0</v>
      </c>
      <c r="I109" s="445">
        <v>0</v>
      </c>
      <c r="J109" s="448">
        <v>4</v>
      </c>
      <c r="K109" s="340">
        <v>8</v>
      </c>
      <c r="L109" s="340">
        <v>10.119999999999999</v>
      </c>
      <c r="M109" s="528">
        <v>11</v>
      </c>
      <c r="N109" s="386">
        <v>8.33</v>
      </c>
      <c r="O109" s="340">
        <v>7</v>
      </c>
      <c r="P109" s="445">
        <v>1</v>
      </c>
    </row>
    <row r="110" spans="1:16" x14ac:dyDescent="0.25">
      <c r="A110" s="683"/>
      <c r="B110" s="539" t="s">
        <v>326</v>
      </c>
      <c r="C110" s="333">
        <v>0</v>
      </c>
      <c r="D110" s="332">
        <v>0</v>
      </c>
      <c r="E110" s="332">
        <v>0</v>
      </c>
      <c r="F110" s="544">
        <v>0</v>
      </c>
      <c r="G110" s="385">
        <v>0</v>
      </c>
      <c r="H110" s="332">
        <v>0</v>
      </c>
      <c r="I110" s="334">
        <v>0</v>
      </c>
      <c r="J110" s="333">
        <v>104</v>
      </c>
      <c r="K110" s="332">
        <v>1</v>
      </c>
      <c r="L110" s="332">
        <v>0</v>
      </c>
      <c r="M110" s="544">
        <v>2</v>
      </c>
      <c r="N110" s="385">
        <v>0</v>
      </c>
      <c r="O110" s="332">
        <v>0</v>
      </c>
      <c r="P110" s="334">
        <v>0</v>
      </c>
    </row>
    <row r="111" spans="1:16" x14ac:dyDescent="0.25">
      <c r="A111" s="683"/>
      <c r="B111" s="538" t="s">
        <v>327</v>
      </c>
      <c r="C111" s="448">
        <v>7</v>
      </c>
      <c r="D111" s="340">
        <v>18</v>
      </c>
      <c r="E111" s="340">
        <v>63.44</v>
      </c>
      <c r="F111" s="528">
        <v>12</v>
      </c>
      <c r="G111" s="386">
        <v>42.48</v>
      </c>
      <c r="H111" s="340">
        <v>2</v>
      </c>
      <c r="I111" s="445">
        <v>6</v>
      </c>
      <c r="J111" s="448">
        <v>77</v>
      </c>
      <c r="K111" s="340">
        <v>347.19500000000005</v>
      </c>
      <c r="L111" s="340">
        <v>921.61500000000001</v>
      </c>
      <c r="M111" s="528">
        <v>202.98</v>
      </c>
      <c r="N111" s="386">
        <v>562.23500000000001</v>
      </c>
      <c r="O111" s="340">
        <v>50.865000000000002</v>
      </c>
      <c r="P111" s="445">
        <v>110.8</v>
      </c>
    </row>
    <row r="112" spans="1:16" x14ac:dyDescent="0.25">
      <c r="A112" s="683"/>
      <c r="B112" s="539" t="s">
        <v>132</v>
      </c>
      <c r="C112" s="333">
        <v>144</v>
      </c>
      <c r="D112" s="332">
        <v>430</v>
      </c>
      <c r="E112" s="332">
        <v>466.36</v>
      </c>
      <c r="F112" s="544">
        <v>342</v>
      </c>
      <c r="G112" s="385">
        <v>355.36</v>
      </c>
      <c r="H112" s="332">
        <v>48</v>
      </c>
      <c r="I112" s="334">
        <v>58</v>
      </c>
      <c r="J112" s="333">
        <v>4023</v>
      </c>
      <c r="K112" s="332">
        <v>4389.3019999999997</v>
      </c>
      <c r="L112" s="332">
        <v>1437.7550000000001</v>
      </c>
      <c r="M112" s="544">
        <v>2730.386</v>
      </c>
      <c r="N112" s="385">
        <v>1078.8399999999999</v>
      </c>
      <c r="O112" s="332">
        <v>689.35500000000002</v>
      </c>
      <c r="P112" s="334">
        <v>271.7</v>
      </c>
    </row>
    <row r="113" spans="1:16" x14ac:dyDescent="0.25">
      <c r="A113" s="683"/>
      <c r="B113" s="540" t="s">
        <v>188</v>
      </c>
      <c r="C113" s="529">
        <f t="shared" ref="C113:P113" si="35">SUM(C97:C112)</f>
        <v>325</v>
      </c>
      <c r="D113" s="530">
        <f t="shared" si="35"/>
        <v>916</v>
      </c>
      <c r="E113" s="530">
        <f t="shared" si="35"/>
        <v>1271</v>
      </c>
      <c r="F113" s="533">
        <f t="shared" si="35"/>
        <v>664</v>
      </c>
      <c r="G113" s="531">
        <f t="shared" si="35"/>
        <v>784.36</v>
      </c>
      <c r="H113" s="530">
        <f t="shared" si="35"/>
        <v>123</v>
      </c>
      <c r="I113" s="532">
        <f t="shared" si="35"/>
        <v>242</v>
      </c>
      <c r="J113" s="529">
        <f t="shared" si="35"/>
        <v>9130</v>
      </c>
      <c r="K113" s="530">
        <f t="shared" si="35"/>
        <v>10825.994999999999</v>
      </c>
      <c r="L113" s="530">
        <f t="shared" si="35"/>
        <v>8371.4249999999993</v>
      </c>
      <c r="M113" s="533">
        <f t="shared" si="35"/>
        <v>6483.375</v>
      </c>
      <c r="N113" s="531">
        <f t="shared" si="35"/>
        <v>5764.1399999999994</v>
      </c>
      <c r="O113" s="530">
        <f t="shared" si="35"/>
        <v>2004.25</v>
      </c>
      <c r="P113" s="532">
        <f t="shared" si="35"/>
        <v>1464</v>
      </c>
    </row>
    <row r="114" spans="1:16" x14ac:dyDescent="0.25">
      <c r="A114" s="683"/>
      <c r="B114" s="319" t="s">
        <v>86</v>
      </c>
      <c r="C114" s="534"/>
      <c r="D114" s="535"/>
      <c r="E114" s="535"/>
      <c r="F114" s="545"/>
      <c r="G114" s="536"/>
      <c r="H114" s="535"/>
      <c r="I114" s="537"/>
      <c r="J114" s="534"/>
      <c r="K114" s="535"/>
      <c r="L114" s="535"/>
      <c r="M114" s="545"/>
      <c r="N114" s="536"/>
      <c r="O114" s="535"/>
      <c r="P114" s="537"/>
    </row>
    <row r="115" spans="1:16" x14ac:dyDescent="0.25">
      <c r="A115" s="683"/>
      <c r="B115" s="538" t="s">
        <v>313</v>
      </c>
      <c r="C115" s="243">
        <f>IFERROR(C97/C$113,"-")</f>
        <v>1.5384615384615385E-2</v>
      </c>
      <c r="D115" s="341">
        <f t="shared" ref="D115:P115" si="36">IFERROR(D97/D$113,"-")</f>
        <v>4.3668122270742356E-3</v>
      </c>
      <c r="E115" s="341">
        <f t="shared" si="36"/>
        <v>2.3288749016522423E-3</v>
      </c>
      <c r="F115" s="484">
        <f t="shared" si="36"/>
        <v>4.5180722891566263E-3</v>
      </c>
      <c r="G115" s="446">
        <f t="shared" si="36"/>
        <v>6.1196389413024628E-4</v>
      </c>
      <c r="H115" s="341">
        <f t="shared" si="36"/>
        <v>8.130081300813009E-3</v>
      </c>
      <c r="I115" s="342">
        <f t="shared" si="36"/>
        <v>0</v>
      </c>
      <c r="J115" s="243">
        <f t="shared" si="36"/>
        <v>4.3811610076670317E-3</v>
      </c>
      <c r="K115" s="341">
        <f t="shared" si="36"/>
        <v>5.3879574117667714E-3</v>
      </c>
      <c r="L115" s="341">
        <f t="shared" si="36"/>
        <v>6.1829377913557131E-3</v>
      </c>
      <c r="M115" s="484">
        <f t="shared" si="36"/>
        <v>6.4683903059748965E-3</v>
      </c>
      <c r="N115" s="446">
        <f t="shared" si="36"/>
        <v>1.1463982484811265E-2</v>
      </c>
      <c r="O115" s="341">
        <f t="shared" si="36"/>
        <v>1.2905076711987026E-2</v>
      </c>
      <c r="P115" s="342">
        <f t="shared" si="36"/>
        <v>7.513661202185792E-3</v>
      </c>
    </row>
    <row r="116" spans="1:16" x14ac:dyDescent="0.25">
      <c r="A116" s="683"/>
      <c r="B116" s="539" t="s">
        <v>314</v>
      </c>
      <c r="C116" s="343">
        <f t="shared" ref="C116:P116" si="37">IFERROR(C98/C$113,"-")</f>
        <v>0</v>
      </c>
      <c r="D116" s="552">
        <f t="shared" si="37"/>
        <v>1.0917030567685589E-3</v>
      </c>
      <c r="E116" s="552">
        <f t="shared" si="37"/>
        <v>3.7765538945712038E-4</v>
      </c>
      <c r="F116" s="485">
        <f t="shared" si="37"/>
        <v>1.5060240963855422E-3</v>
      </c>
      <c r="G116" s="447">
        <f t="shared" si="37"/>
        <v>6.1196389413024628E-4</v>
      </c>
      <c r="H116" s="552">
        <f t="shared" si="37"/>
        <v>0</v>
      </c>
      <c r="I116" s="344">
        <f t="shared" si="37"/>
        <v>0</v>
      </c>
      <c r="J116" s="343">
        <f t="shared" si="37"/>
        <v>3.2858707557502739E-4</v>
      </c>
      <c r="K116" s="552">
        <f t="shared" si="37"/>
        <v>9.2370262502430503E-5</v>
      </c>
      <c r="L116" s="552">
        <f t="shared" si="37"/>
        <v>5.3515381192568783E-4</v>
      </c>
      <c r="M116" s="485">
        <f t="shared" si="37"/>
        <v>1.5424065398037288E-4</v>
      </c>
      <c r="N116" s="447">
        <f t="shared" si="37"/>
        <v>7.0088512770335211E-3</v>
      </c>
      <c r="O116" s="552">
        <f t="shared" si="37"/>
        <v>2.4946987651241113E-3</v>
      </c>
      <c r="P116" s="344">
        <f t="shared" si="37"/>
        <v>1.366120218579235E-3</v>
      </c>
    </row>
    <row r="117" spans="1:16" x14ac:dyDescent="0.25">
      <c r="A117" s="683"/>
      <c r="B117" s="538" t="s">
        <v>315</v>
      </c>
      <c r="C117" s="243">
        <f t="shared" ref="C117:P117" si="38">IFERROR(C99/C$113,"-")</f>
        <v>1.8461538461538463E-2</v>
      </c>
      <c r="D117" s="341">
        <f t="shared" si="38"/>
        <v>1.0917030567685589E-3</v>
      </c>
      <c r="E117" s="341">
        <f t="shared" si="38"/>
        <v>0</v>
      </c>
      <c r="F117" s="484">
        <f t="shared" si="38"/>
        <v>1.5060240963855422E-3</v>
      </c>
      <c r="G117" s="446">
        <f t="shared" si="38"/>
        <v>0</v>
      </c>
      <c r="H117" s="341">
        <f t="shared" si="38"/>
        <v>0</v>
      </c>
      <c r="I117" s="342">
        <f t="shared" si="38"/>
        <v>0</v>
      </c>
      <c r="J117" s="243">
        <f t="shared" si="38"/>
        <v>1.4238773274917853E-3</v>
      </c>
      <c r="K117" s="341">
        <f t="shared" si="38"/>
        <v>7.3896210001944402E-4</v>
      </c>
      <c r="L117" s="341">
        <f t="shared" si="38"/>
        <v>9.556318070101567E-4</v>
      </c>
      <c r="M117" s="484">
        <f t="shared" si="38"/>
        <v>1.0796845778626102E-3</v>
      </c>
      <c r="N117" s="446">
        <f t="shared" si="38"/>
        <v>1.040918506490127E-3</v>
      </c>
      <c r="O117" s="341">
        <f t="shared" si="38"/>
        <v>1.4968192590744667E-3</v>
      </c>
      <c r="P117" s="342">
        <f t="shared" si="38"/>
        <v>0</v>
      </c>
    </row>
    <row r="118" spans="1:16" x14ac:dyDescent="0.25">
      <c r="A118" s="683"/>
      <c r="B118" s="539" t="s">
        <v>316</v>
      </c>
      <c r="C118" s="343">
        <f t="shared" ref="C118:P118" si="39">IFERROR(C100/C$113,"-")</f>
        <v>3.0769230769230769E-3</v>
      </c>
      <c r="D118" s="552">
        <f t="shared" si="39"/>
        <v>4.3668122270742356E-3</v>
      </c>
      <c r="E118" s="552">
        <f t="shared" si="39"/>
        <v>1.5735641227380016E-3</v>
      </c>
      <c r="F118" s="485">
        <f t="shared" si="39"/>
        <v>4.5180722891566263E-3</v>
      </c>
      <c r="G118" s="447">
        <f t="shared" si="39"/>
        <v>1.2749247794380132E-3</v>
      </c>
      <c r="H118" s="552">
        <f t="shared" si="39"/>
        <v>8.130081300813009E-3</v>
      </c>
      <c r="I118" s="344">
        <f t="shared" si="39"/>
        <v>0</v>
      </c>
      <c r="J118" s="343">
        <f t="shared" si="39"/>
        <v>3.0668127053669223E-3</v>
      </c>
      <c r="K118" s="552">
        <f t="shared" si="39"/>
        <v>3.4555715202159248E-3</v>
      </c>
      <c r="L118" s="552">
        <f t="shared" si="39"/>
        <v>2.8238919897150129E-3</v>
      </c>
      <c r="M118" s="485">
        <f t="shared" si="39"/>
        <v>2.13854666743787E-3</v>
      </c>
      <c r="N118" s="447">
        <f t="shared" si="39"/>
        <v>2.5398411558359099E-3</v>
      </c>
      <c r="O118" s="552">
        <f t="shared" si="39"/>
        <v>1.4968192590744667E-3</v>
      </c>
      <c r="P118" s="344">
        <f t="shared" si="39"/>
        <v>1.366120218579235E-3</v>
      </c>
    </row>
    <row r="119" spans="1:16" x14ac:dyDescent="0.25">
      <c r="A119" s="683"/>
      <c r="B119" s="538" t="s">
        <v>317</v>
      </c>
      <c r="C119" s="243">
        <f t="shared" ref="C119:P119" si="40">IFERROR(C101/C$113,"-")</f>
        <v>0</v>
      </c>
      <c r="D119" s="341">
        <f t="shared" si="40"/>
        <v>0</v>
      </c>
      <c r="E119" s="341">
        <f t="shared" si="40"/>
        <v>0</v>
      </c>
      <c r="F119" s="484">
        <f t="shared" si="40"/>
        <v>0</v>
      </c>
      <c r="G119" s="446">
        <f t="shared" si="40"/>
        <v>0</v>
      </c>
      <c r="H119" s="341">
        <f t="shared" si="40"/>
        <v>0</v>
      </c>
      <c r="I119" s="342">
        <f t="shared" si="40"/>
        <v>0</v>
      </c>
      <c r="J119" s="243">
        <f t="shared" si="40"/>
        <v>0</v>
      </c>
      <c r="K119" s="341">
        <f t="shared" si="40"/>
        <v>0</v>
      </c>
      <c r="L119" s="341">
        <f t="shared" si="40"/>
        <v>0</v>
      </c>
      <c r="M119" s="484">
        <f t="shared" si="40"/>
        <v>0</v>
      </c>
      <c r="N119" s="446">
        <f t="shared" si="40"/>
        <v>0</v>
      </c>
      <c r="O119" s="341">
        <f t="shared" si="40"/>
        <v>0</v>
      </c>
      <c r="P119" s="342">
        <f t="shared" si="40"/>
        <v>0</v>
      </c>
    </row>
    <row r="120" spans="1:16" x14ac:dyDescent="0.25">
      <c r="A120" s="683"/>
      <c r="B120" s="539" t="s">
        <v>318</v>
      </c>
      <c r="C120" s="343">
        <f t="shared" ref="C120:P120" si="41">IFERROR(C102/C$113,"-")</f>
        <v>4.6153846153846156E-2</v>
      </c>
      <c r="D120" s="552">
        <f t="shared" si="41"/>
        <v>0</v>
      </c>
      <c r="E120" s="552">
        <f t="shared" si="41"/>
        <v>0</v>
      </c>
      <c r="F120" s="485">
        <f t="shared" si="41"/>
        <v>0</v>
      </c>
      <c r="G120" s="447">
        <f t="shared" si="41"/>
        <v>0</v>
      </c>
      <c r="H120" s="552">
        <f t="shared" si="41"/>
        <v>0</v>
      </c>
      <c r="I120" s="344">
        <f t="shared" si="41"/>
        <v>0</v>
      </c>
      <c r="J120" s="343">
        <f t="shared" si="41"/>
        <v>3.2858707557502738E-3</v>
      </c>
      <c r="K120" s="552">
        <f t="shared" si="41"/>
        <v>2.4547397260020906E-2</v>
      </c>
      <c r="L120" s="552">
        <f t="shared" si="41"/>
        <v>5.0409577819785764E-2</v>
      </c>
      <c r="M120" s="485">
        <f t="shared" si="41"/>
        <v>2.9884126708697244E-2</v>
      </c>
      <c r="N120" s="447">
        <f t="shared" si="41"/>
        <v>4.5279955032320525E-2</v>
      </c>
      <c r="O120" s="552">
        <f t="shared" si="41"/>
        <v>1.546713234376949E-2</v>
      </c>
      <c r="P120" s="344">
        <f t="shared" si="41"/>
        <v>4.5765027322404374E-2</v>
      </c>
    </row>
    <row r="121" spans="1:16" x14ac:dyDescent="0.25">
      <c r="A121" s="683"/>
      <c r="B121" s="538" t="s">
        <v>319</v>
      </c>
      <c r="C121" s="243">
        <f t="shared" ref="C121:P121" si="42">IFERROR(C103/C$113,"-")</f>
        <v>5.5384615384615386E-2</v>
      </c>
      <c r="D121" s="341">
        <f t="shared" si="42"/>
        <v>4.8034934497816595E-2</v>
      </c>
      <c r="E121" s="341">
        <f t="shared" si="42"/>
        <v>3.7293469708890636E-2</v>
      </c>
      <c r="F121" s="484">
        <f t="shared" si="42"/>
        <v>4.3674698795180725E-2</v>
      </c>
      <c r="G121" s="446">
        <f t="shared" si="42"/>
        <v>4.5795298077413435E-2</v>
      </c>
      <c r="H121" s="341">
        <f t="shared" si="42"/>
        <v>4.878048780487805E-2</v>
      </c>
      <c r="I121" s="342">
        <f t="shared" si="42"/>
        <v>2.8925619834710745E-2</v>
      </c>
      <c r="J121" s="243">
        <f t="shared" si="42"/>
        <v>3.6911281489594744E-2</v>
      </c>
      <c r="K121" s="341">
        <f t="shared" si="42"/>
        <v>4.5506025081297384E-2</v>
      </c>
      <c r="L121" s="341">
        <f t="shared" si="42"/>
        <v>4.9236539776680792E-2</v>
      </c>
      <c r="M121" s="484">
        <f t="shared" si="42"/>
        <v>4.4891742340987521E-2</v>
      </c>
      <c r="N121" s="446">
        <f t="shared" si="42"/>
        <v>5.5274507558803226E-2</v>
      </c>
      <c r="O121" s="341">
        <f t="shared" si="42"/>
        <v>5.4816015966072093E-2</v>
      </c>
      <c r="P121" s="342">
        <f t="shared" si="42"/>
        <v>4.1530054644808738E-2</v>
      </c>
    </row>
    <row r="122" spans="1:16" x14ac:dyDescent="0.25">
      <c r="A122" s="683"/>
      <c r="B122" s="539" t="s">
        <v>320</v>
      </c>
      <c r="C122" s="343">
        <f t="shared" ref="C122:P122" si="43">IFERROR(C104/C$113,"-")</f>
        <v>9.2307692307692316E-3</v>
      </c>
      <c r="D122" s="552">
        <f t="shared" si="43"/>
        <v>0</v>
      </c>
      <c r="E122" s="552">
        <f t="shared" si="43"/>
        <v>0</v>
      </c>
      <c r="F122" s="485">
        <f t="shared" si="43"/>
        <v>0</v>
      </c>
      <c r="G122" s="447">
        <f t="shared" si="43"/>
        <v>0</v>
      </c>
      <c r="H122" s="552">
        <f t="shared" si="43"/>
        <v>0</v>
      </c>
      <c r="I122" s="344">
        <f t="shared" si="43"/>
        <v>0</v>
      </c>
      <c r="J122" s="343">
        <f t="shared" si="43"/>
        <v>6.5717415115005477E-4</v>
      </c>
      <c r="K122" s="552">
        <f t="shared" si="43"/>
        <v>0</v>
      </c>
      <c r="L122" s="552">
        <f t="shared" si="43"/>
        <v>0</v>
      </c>
      <c r="M122" s="485">
        <f t="shared" si="43"/>
        <v>0</v>
      </c>
      <c r="N122" s="447">
        <f t="shared" si="43"/>
        <v>0</v>
      </c>
      <c r="O122" s="552">
        <f t="shared" si="43"/>
        <v>0</v>
      </c>
      <c r="P122" s="344">
        <f t="shared" si="43"/>
        <v>0</v>
      </c>
    </row>
    <row r="123" spans="1:16" x14ac:dyDescent="0.25">
      <c r="A123" s="683"/>
      <c r="B123" s="538" t="s">
        <v>321</v>
      </c>
      <c r="C123" s="243">
        <f t="shared" ref="C123:P123" si="44">IFERROR(C105/C$113,"-")</f>
        <v>0</v>
      </c>
      <c r="D123" s="341">
        <f t="shared" si="44"/>
        <v>0</v>
      </c>
      <c r="E123" s="341">
        <f t="shared" si="44"/>
        <v>0</v>
      </c>
      <c r="F123" s="484">
        <f t="shared" si="44"/>
        <v>0</v>
      </c>
      <c r="G123" s="446">
        <f t="shared" si="44"/>
        <v>0</v>
      </c>
      <c r="H123" s="341">
        <f t="shared" si="44"/>
        <v>0</v>
      </c>
      <c r="I123" s="342">
        <f t="shared" si="44"/>
        <v>0</v>
      </c>
      <c r="J123" s="243">
        <f t="shared" si="44"/>
        <v>6.5717415115005477E-4</v>
      </c>
      <c r="K123" s="341">
        <f t="shared" si="44"/>
        <v>9.2370262502430503E-5</v>
      </c>
      <c r="L123" s="341">
        <f t="shared" si="44"/>
        <v>2.3890795175253917E-4</v>
      </c>
      <c r="M123" s="484">
        <f t="shared" si="44"/>
        <v>0</v>
      </c>
      <c r="N123" s="446">
        <f t="shared" si="44"/>
        <v>1.734864177483545E-4</v>
      </c>
      <c r="O123" s="341">
        <f t="shared" si="44"/>
        <v>0</v>
      </c>
      <c r="P123" s="342">
        <f t="shared" si="44"/>
        <v>6.8306010928961749E-4</v>
      </c>
    </row>
    <row r="124" spans="1:16" x14ac:dyDescent="0.25">
      <c r="A124" s="683"/>
      <c r="B124" s="539" t="s">
        <v>322</v>
      </c>
      <c r="C124" s="343">
        <f t="shared" ref="C124:P124" si="45">IFERROR(C106/C$113,"-")</f>
        <v>3.0769230769230769E-3</v>
      </c>
      <c r="D124" s="552">
        <f t="shared" si="45"/>
        <v>1.0917030567685589E-3</v>
      </c>
      <c r="E124" s="552">
        <f t="shared" si="45"/>
        <v>3.9339103068450039E-3</v>
      </c>
      <c r="F124" s="485">
        <f t="shared" si="45"/>
        <v>0</v>
      </c>
      <c r="G124" s="447">
        <f t="shared" si="45"/>
        <v>0</v>
      </c>
      <c r="H124" s="552">
        <f t="shared" si="45"/>
        <v>8.130081300813009E-3</v>
      </c>
      <c r="I124" s="344">
        <f t="shared" si="45"/>
        <v>1.2396694214876033E-2</v>
      </c>
      <c r="J124" s="343">
        <f t="shared" si="45"/>
        <v>2.3001095290251915E-3</v>
      </c>
      <c r="K124" s="552">
        <f t="shared" si="45"/>
        <v>2.7586378896350869E-3</v>
      </c>
      <c r="L124" s="552">
        <f t="shared" si="45"/>
        <v>2.1501715657728524E-3</v>
      </c>
      <c r="M124" s="485">
        <f t="shared" si="45"/>
        <v>9.2544392388223728E-4</v>
      </c>
      <c r="N124" s="447">
        <f t="shared" si="45"/>
        <v>8.6743208874177251E-4</v>
      </c>
      <c r="O124" s="552">
        <f t="shared" si="45"/>
        <v>5.4209804166146939E-3</v>
      </c>
      <c r="P124" s="344">
        <f t="shared" si="45"/>
        <v>5.4644808743169399E-3</v>
      </c>
    </row>
    <row r="125" spans="1:16" x14ac:dyDescent="0.25">
      <c r="A125" s="683"/>
      <c r="B125" s="538" t="s">
        <v>323</v>
      </c>
      <c r="C125" s="243">
        <f t="shared" ref="C125:P125" si="46">IFERROR(C107/C$113,"-")</f>
        <v>3.0769230769230769E-3</v>
      </c>
      <c r="D125" s="341">
        <f t="shared" si="46"/>
        <v>2.1834061135371178E-3</v>
      </c>
      <c r="E125" s="341">
        <f t="shared" si="46"/>
        <v>0</v>
      </c>
      <c r="F125" s="484">
        <f t="shared" si="46"/>
        <v>1.5060240963855422E-3</v>
      </c>
      <c r="G125" s="446">
        <f t="shared" si="46"/>
        <v>0</v>
      </c>
      <c r="H125" s="341">
        <f t="shared" si="46"/>
        <v>8.130081300813009E-3</v>
      </c>
      <c r="I125" s="342">
        <f t="shared" si="46"/>
        <v>0</v>
      </c>
      <c r="J125" s="243">
        <f t="shared" si="46"/>
        <v>1.0952902519167579E-3</v>
      </c>
      <c r="K125" s="341">
        <f t="shared" si="46"/>
        <v>8.9137303314845435E-4</v>
      </c>
      <c r="L125" s="341">
        <f t="shared" si="46"/>
        <v>8.361778311338871E-4</v>
      </c>
      <c r="M125" s="484">
        <f t="shared" si="46"/>
        <v>4.6272196194111864E-4</v>
      </c>
      <c r="N125" s="446">
        <f t="shared" si="46"/>
        <v>6.9394567099341801E-4</v>
      </c>
      <c r="O125" s="341">
        <f t="shared" si="46"/>
        <v>1.9957590120992892E-3</v>
      </c>
      <c r="P125" s="342">
        <f t="shared" si="46"/>
        <v>1.366120218579235E-3</v>
      </c>
    </row>
    <row r="126" spans="1:16" x14ac:dyDescent="0.25">
      <c r="A126" s="683"/>
      <c r="B126" s="539" t="s">
        <v>324</v>
      </c>
      <c r="C126" s="343">
        <f t="shared" ref="C126:P126" si="47">IFERROR(C108/C$113,"-")</f>
        <v>0.37846153846153846</v>
      </c>
      <c r="D126" s="552">
        <f t="shared" si="47"/>
        <v>0.44868995633187775</v>
      </c>
      <c r="E126" s="552">
        <f t="shared" si="47"/>
        <v>0.53765538945712044</v>
      </c>
      <c r="F126" s="485">
        <f t="shared" si="47"/>
        <v>0.40963855421686746</v>
      </c>
      <c r="G126" s="447">
        <f t="shared" si="47"/>
        <v>0.44448977510326887</v>
      </c>
      <c r="H126" s="552">
        <f t="shared" si="47"/>
        <v>0.51219512195121952</v>
      </c>
      <c r="I126" s="344">
        <f t="shared" si="47"/>
        <v>0.69421487603305787</v>
      </c>
      <c r="J126" s="343">
        <f t="shared" si="47"/>
        <v>0.4849945235487404</v>
      </c>
      <c r="K126" s="552">
        <f t="shared" si="47"/>
        <v>0.47818653158439484</v>
      </c>
      <c r="L126" s="552">
        <f t="shared" si="47"/>
        <v>0.60358600835580567</v>
      </c>
      <c r="M126" s="485">
        <f t="shared" si="47"/>
        <v>0.45954568415370084</v>
      </c>
      <c r="N126" s="447">
        <f t="shared" si="47"/>
        <v>0.5895077149409973</v>
      </c>
      <c r="O126" s="552">
        <f t="shared" si="47"/>
        <v>0.53108893601097662</v>
      </c>
      <c r="P126" s="344">
        <f t="shared" si="47"/>
        <v>0.63299180327868854</v>
      </c>
    </row>
    <row r="127" spans="1:16" x14ac:dyDescent="0.25">
      <c r="A127" s="683"/>
      <c r="B127" s="538" t="s">
        <v>325</v>
      </c>
      <c r="C127" s="243">
        <f t="shared" ref="C127:P127" si="48">IFERROR(C109/C$113,"-")</f>
        <v>3.0769230769230769E-3</v>
      </c>
      <c r="D127" s="341">
        <f t="shared" si="48"/>
        <v>0</v>
      </c>
      <c r="E127" s="341">
        <f t="shared" si="48"/>
        <v>0</v>
      </c>
      <c r="F127" s="484">
        <f t="shared" si="48"/>
        <v>0</v>
      </c>
      <c r="G127" s="446">
        <f t="shared" si="48"/>
        <v>0</v>
      </c>
      <c r="H127" s="341">
        <f t="shared" si="48"/>
        <v>0</v>
      </c>
      <c r="I127" s="342">
        <f t="shared" si="48"/>
        <v>0</v>
      </c>
      <c r="J127" s="243">
        <f t="shared" si="48"/>
        <v>4.381161007667032E-4</v>
      </c>
      <c r="K127" s="341">
        <f t="shared" si="48"/>
        <v>7.3896210001944402E-4</v>
      </c>
      <c r="L127" s="341">
        <f t="shared" si="48"/>
        <v>1.208874235867848E-3</v>
      </c>
      <c r="M127" s="484">
        <f t="shared" si="48"/>
        <v>1.6966471937841017E-3</v>
      </c>
      <c r="N127" s="446">
        <f t="shared" si="48"/>
        <v>1.445141859843793E-3</v>
      </c>
      <c r="O127" s="341">
        <f t="shared" si="48"/>
        <v>3.4925782711737558E-3</v>
      </c>
      <c r="P127" s="342">
        <f t="shared" si="48"/>
        <v>6.8306010928961749E-4</v>
      </c>
    </row>
    <row r="128" spans="1:16" x14ac:dyDescent="0.25">
      <c r="A128" s="683"/>
      <c r="B128" s="539" t="s">
        <v>326</v>
      </c>
      <c r="C128" s="343">
        <f t="shared" ref="C128:P128" si="49">IFERROR(C110/C$113,"-")</f>
        <v>0</v>
      </c>
      <c r="D128" s="552">
        <f t="shared" si="49"/>
        <v>0</v>
      </c>
      <c r="E128" s="552">
        <f t="shared" si="49"/>
        <v>0</v>
      </c>
      <c r="F128" s="485">
        <f t="shared" si="49"/>
        <v>0</v>
      </c>
      <c r="G128" s="447">
        <f t="shared" si="49"/>
        <v>0</v>
      </c>
      <c r="H128" s="552">
        <f t="shared" si="49"/>
        <v>0</v>
      </c>
      <c r="I128" s="344">
        <f t="shared" si="49"/>
        <v>0</v>
      </c>
      <c r="J128" s="343">
        <f t="shared" si="49"/>
        <v>1.1391018619934282E-2</v>
      </c>
      <c r="K128" s="552">
        <f t="shared" si="49"/>
        <v>9.2370262502430503E-5</v>
      </c>
      <c r="L128" s="552">
        <f t="shared" si="49"/>
        <v>0</v>
      </c>
      <c r="M128" s="485">
        <f t="shared" si="49"/>
        <v>3.0848130796074576E-4</v>
      </c>
      <c r="N128" s="447">
        <f t="shared" si="49"/>
        <v>0</v>
      </c>
      <c r="O128" s="552">
        <f t="shared" si="49"/>
        <v>0</v>
      </c>
      <c r="P128" s="344">
        <f t="shared" si="49"/>
        <v>0</v>
      </c>
    </row>
    <row r="129" spans="1:16" x14ac:dyDescent="0.25">
      <c r="A129" s="683"/>
      <c r="B129" s="538" t="s">
        <v>327</v>
      </c>
      <c r="C129" s="243">
        <f t="shared" ref="C129:P129" si="50">IFERROR(C111/C$113,"-")</f>
        <v>2.1538461538461538E-2</v>
      </c>
      <c r="D129" s="341">
        <f t="shared" si="50"/>
        <v>1.9650655021834062E-2</v>
      </c>
      <c r="E129" s="341">
        <f t="shared" si="50"/>
        <v>4.9913453973249408E-2</v>
      </c>
      <c r="F129" s="484">
        <f t="shared" si="50"/>
        <v>1.8072289156626505E-2</v>
      </c>
      <c r="G129" s="446">
        <f t="shared" si="50"/>
        <v>5.4158804630526795E-2</v>
      </c>
      <c r="H129" s="341">
        <f t="shared" si="50"/>
        <v>1.6260162601626018E-2</v>
      </c>
      <c r="I129" s="342">
        <f t="shared" si="50"/>
        <v>2.4793388429752067E-2</v>
      </c>
      <c r="J129" s="243">
        <f t="shared" si="50"/>
        <v>8.4337349397590362E-3</v>
      </c>
      <c r="K129" s="341">
        <f t="shared" si="50"/>
        <v>3.2070493289531363E-2</v>
      </c>
      <c r="L129" s="341">
        <f t="shared" si="50"/>
        <v>0.11009057597720819</v>
      </c>
      <c r="M129" s="484">
        <f t="shared" si="50"/>
        <v>3.1307767944936088E-2</v>
      </c>
      <c r="N129" s="446">
        <f t="shared" si="50"/>
        <v>9.7540136082746087E-2</v>
      </c>
      <c r="O129" s="341">
        <f t="shared" si="50"/>
        <v>2.5378570537607587E-2</v>
      </c>
      <c r="P129" s="342">
        <f t="shared" si="50"/>
        <v>7.5683060109289615E-2</v>
      </c>
    </row>
    <row r="130" spans="1:16" ht="15.75" thickBot="1" x14ac:dyDescent="0.3">
      <c r="A130" s="683"/>
      <c r="B130" s="541" t="s">
        <v>132</v>
      </c>
      <c r="C130" s="542">
        <f t="shared" ref="C130:P130" si="51">IFERROR(C112/C$113,"-")</f>
        <v>0.44307692307692309</v>
      </c>
      <c r="D130" s="367">
        <f t="shared" si="51"/>
        <v>0.46943231441048033</v>
      </c>
      <c r="E130" s="367">
        <f t="shared" si="51"/>
        <v>0.36692368214004722</v>
      </c>
      <c r="F130" s="546">
        <f t="shared" si="51"/>
        <v>0.51506024096385539</v>
      </c>
      <c r="G130" s="543">
        <f t="shared" si="51"/>
        <v>0.45305726962109238</v>
      </c>
      <c r="H130" s="367">
        <f t="shared" si="51"/>
        <v>0.3902439024390244</v>
      </c>
      <c r="I130" s="383">
        <f t="shared" si="51"/>
        <v>0.23966942148760331</v>
      </c>
      <c r="J130" s="542">
        <f t="shared" si="51"/>
        <v>0.44063526834611172</v>
      </c>
      <c r="K130" s="367">
        <f t="shared" si="51"/>
        <v>0.40544097794244316</v>
      </c>
      <c r="L130" s="367">
        <f t="shared" si="51"/>
        <v>0.17174555108598599</v>
      </c>
      <c r="M130" s="546">
        <f t="shared" si="51"/>
        <v>0.4211365222588544</v>
      </c>
      <c r="N130" s="543">
        <f t="shared" si="51"/>
        <v>0.18716408692363476</v>
      </c>
      <c r="O130" s="367">
        <f t="shared" si="51"/>
        <v>0.34394661344642635</v>
      </c>
      <c r="P130" s="383">
        <f t="shared" si="51"/>
        <v>0.18558743169398906</v>
      </c>
    </row>
    <row r="132" spans="1:16" x14ac:dyDescent="0.25">
      <c r="A132" s="11" t="s">
        <v>336</v>
      </c>
      <c r="B132" s="683"/>
      <c r="C132" s="683"/>
      <c r="D132" s="683"/>
      <c r="E132" s="683"/>
      <c r="F132" s="683"/>
      <c r="G132" s="683"/>
      <c r="H132" s="683"/>
      <c r="I132" s="683"/>
      <c r="J132" s="683"/>
      <c r="K132" s="683"/>
      <c r="L132" s="683"/>
      <c r="M132" s="683"/>
      <c r="N132" s="683"/>
      <c r="O132" s="683"/>
      <c r="P132" s="683"/>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 location="'Notes &amp; Caveats'!A32" display="Table OP2.1 Number of claims submitted and awards made/maintained for each type of welfare/social security benefit in 2017/18, 2018/19 and 2019/20" xr:uid="{022D75C3-617D-4918-A581-AA0039FC2BA4}"/>
    <hyperlink ref="A50" location="'Notes &amp; Caveats'!A33" display="Table OP3.1 Number of Mandatory Reconsiderations and outcomes for each type of welfare/social security benefit in 2017/18, 2018/19 and 2019/20" xr:uid="{56EF005B-423E-4F5E-B420-943E64919BCA}"/>
    <hyperlink ref="A91" location="'Notes &amp; Caveats'!A34" display="Table OP3.2 Number of Appeals and outcomes for each type of welfare/social security benefit in 2017/18, 2018/19 and 2019/20" xr:uid="{3911AF98-BA64-4878-95ED-770544D69D0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88F6-73D7-47F8-AEA6-88881B2F9025}">
  <dimension ref="A1:A2"/>
  <sheetViews>
    <sheetView workbookViewId="0"/>
  </sheetViews>
  <sheetFormatPr defaultRowHeight="15" x14ac:dyDescent="0.25"/>
  <cols>
    <col min="1" max="16384" width="9.140625" style="683"/>
  </cols>
  <sheetData>
    <row r="1" spans="1:1" x14ac:dyDescent="0.25">
      <c r="A1" s="277" t="s">
        <v>21</v>
      </c>
    </row>
    <row r="2" spans="1:1" x14ac:dyDescent="0.25">
      <c r="A2" s="717" t="s">
        <v>337</v>
      </c>
    </row>
  </sheetData>
  <hyperlinks>
    <hyperlink ref="A1" location="Contents!A1" display="Return to Contents" xr:uid="{6E839031-8866-40B3-A34D-6C490228EC84}"/>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activeCell="A8" sqref="A8"/>
    </sheetView>
  </sheetViews>
  <sheetFormatPr defaultRowHeight="15" x14ac:dyDescent="0.25"/>
  <cols>
    <col min="1" max="1" width="9.140625" style="527"/>
    <col min="2" max="2" width="50.85546875" style="527" customWidth="1"/>
    <col min="3" max="8" width="14.5703125" style="527" customWidth="1"/>
    <col min="9" max="11" width="12.7109375" style="527" bestFit="1" customWidth="1"/>
    <col min="12" max="20" width="13" style="527" customWidth="1"/>
    <col min="21" max="16384" width="9.140625" style="527"/>
  </cols>
  <sheetData>
    <row r="1" spans="1:20" ht="18.75" x14ac:dyDescent="0.3">
      <c r="A1" s="722" t="s">
        <v>1</v>
      </c>
      <c r="B1" s="722"/>
      <c r="C1" s="722"/>
      <c r="D1" s="683"/>
      <c r="E1" s="683"/>
      <c r="F1" s="683"/>
      <c r="G1" s="683"/>
      <c r="H1" s="683"/>
      <c r="I1" s="683"/>
      <c r="J1" s="683"/>
      <c r="K1" s="683"/>
      <c r="L1" s="683"/>
      <c r="M1" s="683"/>
      <c r="N1" s="683"/>
      <c r="O1" s="683"/>
      <c r="P1" s="683"/>
      <c r="Q1" s="683"/>
      <c r="R1" s="683"/>
      <c r="S1" s="683"/>
      <c r="T1" s="683"/>
    </row>
    <row r="2" spans="1:20" x14ac:dyDescent="0.25">
      <c r="A2" s="684" t="s">
        <v>15</v>
      </c>
      <c r="B2" s="683"/>
      <c r="C2" s="683"/>
      <c r="D2" s="683"/>
      <c r="E2" s="683"/>
      <c r="F2" s="683"/>
      <c r="G2" s="683"/>
      <c r="H2" s="683"/>
      <c r="I2" s="683"/>
      <c r="J2" s="683"/>
      <c r="K2" s="683"/>
      <c r="L2" s="683"/>
      <c r="M2" s="683"/>
      <c r="N2" s="683"/>
      <c r="O2" s="683"/>
      <c r="P2" s="683"/>
      <c r="Q2" s="683"/>
      <c r="R2" s="683"/>
      <c r="S2" s="683"/>
      <c r="T2" s="683"/>
    </row>
    <row r="3" spans="1:20" s="683" customFormat="1" x14ac:dyDescent="0.25">
      <c r="A3" s="277" t="s">
        <v>21</v>
      </c>
    </row>
    <row r="4" spans="1:20" s="656" customFormat="1" x14ac:dyDescent="0.25">
      <c r="A4" s="684"/>
      <c r="B4" s="683"/>
      <c r="C4" s="683"/>
      <c r="D4" s="683"/>
      <c r="E4" s="683"/>
      <c r="F4" s="683"/>
      <c r="G4" s="683"/>
      <c r="H4" s="683"/>
      <c r="I4" s="683"/>
      <c r="J4" s="683"/>
      <c r="K4" s="683"/>
      <c r="L4" s="683"/>
      <c r="M4" s="683"/>
      <c r="N4" s="683"/>
      <c r="O4" s="683"/>
      <c r="P4" s="683"/>
      <c r="Q4" s="683"/>
      <c r="R4" s="683"/>
      <c r="S4" s="683"/>
      <c r="T4" s="683"/>
    </row>
    <row r="5" spans="1:20" s="656" customFormat="1" x14ac:dyDescent="0.25">
      <c r="A5" s="273" t="s">
        <v>338</v>
      </c>
      <c r="B5" s="683"/>
      <c r="C5" s="526" t="s">
        <v>339</v>
      </c>
      <c r="D5" s="683"/>
      <c r="E5" s="683"/>
      <c r="F5" s="683"/>
      <c r="G5" s="683"/>
      <c r="H5" s="683"/>
      <c r="I5" s="683"/>
      <c r="J5" s="683"/>
      <c r="K5" s="683"/>
      <c r="L5" s="683"/>
      <c r="M5" s="683"/>
      <c r="N5" s="683"/>
      <c r="O5" s="683"/>
      <c r="P5" s="683"/>
      <c r="Q5" s="683"/>
      <c r="R5" s="683"/>
      <c r="S5" s="683"/>
      <c r="T5" s="683"/>
    </row>
    <row r="6" spans="1:20" s="656" customFormat="1" x14ac:dyDescent="0.25">
      <c r="A6" s="273" t="s">
        <v>340</v>
      </c>
      <c r="B6" s="683"/>
      <c r="C6" s="526" t="s">
        <v>341</v>
      </c>
      <c r="D6" s="683"/>
      <c r="E6" s="683"/>
      <c r="F6" s="683"/>
      <c r="G6" s="683"/>
      <c r="H6" s="683"/>
      <c r="I6" s="683"/>
      <c r="J6" s="683"/>
      <c r="K6" s="683"/>
      <c r="L6" s="683"/>
      <c r="M6" s="683"/>
      <c r="N6" s="683"/>
      <c r="O6" s="683"/>
      <c r="P6" s="683"/>
      <c r="Q6" s="683"/>
      <c r="R6" s="683"/>
      <c r="S6" s="683"/>
      <c r="T6" s="683"/>
    </row>
    <row r="8" spans="1:20" x14ac:dyDescent="0.25">
      <c r="A8" s="277" t="s">
        <v>342</v>
      </c>
      <c r="B8" s="683"/>
      <c r="C8" s="683"/>
      <c r="D8" s="683"/>
      <c r="E8" s="683"/>
      <c r="F8" s="683"/>
      <c r="G8" s="683"/>
      <c r="H8" s="683"/>
      <c r="I8" s="683"/>
      <c r="J8" s="683"/>
      <c r="K8" s="683"/>
      <c r="L8" s="683"/>
      <c r="M8" s="683"/>
      <c r="N8" s="683"/>
      <c r="O8" s="683"/>
      <c r="P8" s="683"/>
      <c r="Q8" s="683"/>
      <c r="R8" s="683"/>
      <c r="S8" s="683"/>
      <c r="T8" s="683"/>
    </row>
    <row r="10" spans="1:20" x14ac:dyDescent="0.25">
      <c r="A10" s="683"/>
      <c r="B10" s="748" t="s">
        <v>15</v>
      </c>
      <c r="C10" s="774" t="str">
        <f>$A$1</f>
        <v>Renfrewshire</v>
      </c>
      <c r="D10" s="727"/>
      <c r="E10" s="727"/>
      <c r="F10" s="727"/>
      <c r="G10" s="727"/>
      <c r="H10" s="727"/>
      <c r="I10" s="727"/>
      <c r="J10" s="727"/>
      <c r="K10" s="727"/>
      <c r="L10" s="774" t="s">
        <v>78</v>
      </c>
      <c r="M10" s="727"/>
      <c r="N10" s="727"/>
      <c r="O10" s="727"/>
      <c r="P10" s="727"/>
      <c r="Q10" s="727"/>
      <c r="R10" s="727"/>
      <c r="S10" s="727"/>
      <c r="T10" s="727"/>
    </row>
    <row r="11" spans="1:20" x14ac:dyDescent="0.25">
      <c r="A11" s="683"/>
      <c r="B11" s="748"/>
      <c r="C11" s="769" t="s">
        <v>343</v>
      </c>
      <c r="D11" s="770"/>
      <c r="E11" s="771"/>
      <c r="F11" s="772" t="s">
        <v>344</v>
      </c>
      <c r="G11" s="770"/>
      <c r="H11" s="770"/>
      <c r="I11" s="773" t="s">
        <v>345</v>
      </c>
      <c r="J11" s="765"/>
      <c r="K11" s="768"/>
      <c r="L11" s="769" t="s">
        <v>343</v>
      </c>
      <c r="M11" s="770"/>
      <c r="N11" s="771"/>
      <c r="O11" s="772" t="s">
        <v>344</v>
      </c>
      <c r="P11" s="770"/>
      <c r="Q11" s="770"/>
      <c r="R11" s="773" t="s">
        <v>345</v>
      </c>
      <c r="S11" s="765"/>
      <c r="T11" s="765"/>
    </row>
    <row r="12" spans="1:20" ht="15.75" thickBot="1" x14ac:dyDescent="0.3">
      <c r="A12" s="683"/>
      <c r="B12" s="684" t="s">
        <v>346</v>
      </c>
      <c r="C12" s="587" t="s">
        <v>82</v>
      </c>
      <c r="D12" s="586" t="s">
        <v>84</v>
      </c>
      <c r="E12" s="585" t="s">
        <v>85</v>
      </c>
      <c r="F12" s="584" t="s">
        <v>82</v>
      </c>
      <c r="G12" s="586" t="s">
        <v>84</v>
      </c>
      <c r="H12" s="586" t="s">
        <v>85</v>
      </c>
      <c r="I12" s="599" t="s">
        <v>82</v>
      </c>
      <c r="J12" s="548" t="s">
        <v>84</v>
      </c>
      <c r="K12" s="551" t="s">
        <v>85</v>
      </c>
      <c r="L12" s="587" t="s">
        <v>82</v>
      </c>
      <c r="M12" s="586" t="s">
        <v>84</v>
      </c>
      <c r="N12" s="585" t="s">
        <v>85</v>
      </c>
      <c r="O12" s="584" t="s">
        <v>82</v>
      </c>
      <c r="P12" s="586" t="s">
        <v>84</v>
      </c>
      <c r="Q12" s="586" t="s">
        <v>85</v>
      </c>
      <c r="R12" s="599" t="s">
        <v>82</v>
      </c>
      <c r="S12" s="548" t="s">
        <v>84</v>
      </c>
      <c r="T12" s="548" t="s">
        <v>85</v>
      </c>
    </row>
    <row r="13" spans="1:20" x14ac:dyDescent="0.25">
      <c r="A13" s="683"/>
      <c r="B13" s="160" t="s">
        <v>81</v>
      </c>
      <c r="C13" s="333"/>
      <c r="D13" s="332"/>
      <c r="E13" s="385"/>
      <c r="F13" s="544"/>
      <c r="G13" s="332"/>
      <c r="H13" s="332"/>
      <c r="I13" s="576"/>
      <c r="J13" s="332"/>
      <c r="K13" s="334"/>
      <c r="L13" s="333"/>
      <c r="M13" s="332"/>
      <c r="N13" s="385"/>
      <c r="O13" s="544"/>
      <c r="P13" s="332"/>
      <c r="Q13" s="332"/>
      <c r="R13" s="576"/>
      <c r="S13" s="332"/>
      <c r="T13" s="332"/>
    </row>
    <row r="14" spans="1:20" x14ac:dyDescent="0.25">
      <c r="A14" s="683"/>
      <c r="B14" s="538" t="s">
        <v>313</v>
      </c>
      <c r="C14" s="554">
        <v>679614.2</v>
      </c>
      <c r="D14" s="555">
        <v>2042109.9</v>
      </c>
      <c r="E14" s="555">
        <v>3422006.7376000001</v>
      </c>
      <c r="F14" s="563">
        <v>0</v>
      </c>
      <c r="G14" s="555">
        <v>19009.599999999999</v>
      </c>
      <c r="H14" s="555">
        <v>2136.576</v>
      </c>
      <c r="I14" s="577">
        <f>SUM(C14,F14)</f>
        <v>679614.2</v>
      </c>
      <c r="J14" s="566">
        <f t="shared" ref="J14:K29" si="0">SUM(D14,G14)</f>
        <v>2061119.5</v>
      </c>
      <c r="K14" s="567">
        <f t="shared" si="0"/>
        <v>3424143.3136</v>
      </c>
      <c r="L14" s="554">
        <v>18299723</v>
      </c>
      <c r="M14" s="555">
        <v>29556233.381999999</v>
      </c>
      <c r="N14" s="555">
        <v>39371407.23932004</v>
      </c>
      <c r="O14" s="563">
        <v>530398.71000000008</v>
      </c>
      <c r="P14" s="555">
        <v>1959705.5730000003</v>
      </c>
      <c r="Q14" s="555">
        <v>613292.32649999985</v>
      </c>
      <c r="R14" s="577">
        <f>SUM(L14,O14)</f>
        <v>18830121.710000001</v>
      </c>
      <c r="S14" s="566">
        <f t="shared" ref="S14:S29" si="1">SUM(M14,P14)</f>
        <v>31515938.954999998</v>
      </c>
      <c r="T14" s="566">
        <f t="shared" ref="T14:T29" si="2">SUM(N14,Q14)</f>
        <v>39984699.565820038</v>
      </c>
    </row>
    <row r="15" spans="1:20" x14ac:dyDescent="0.25">
      <c r="A15" s="683"/>
      <c r="B15" s="539" t="s">
        <v>314</v>
      </c>
      <c r="C15" s="556">
        <v>75888.77</v>
      </c>
      <c r="D15" s="557">
        <v>259313.19</v>
      </c>
      <c r="E15" s="558">
        <v>279326.31599999999</v>
      </c>
      <c r="F15" s="564">
        <v>0</v>
      </c>
      <c r="G15" s="557">
        <v>3359.2</v>
      </c>
      <c r="H15" s="557">
        <v>48</v>
      </c>
      <c r="I15" s="578">
        <f t="shared" ref="I15:I29" si="3">SUM(C15,F15)</f>
        <v>75888.77</v>
      </c>
      <c r="J15" s="568">
        <f t="shared" si="0"/>
        <v>262672.39</v>
      </c>
      <c r="K15" s="569">
        <f t="shared" si="0"/>
        <v>279374.31599999999</v>
      </c>
      <c r="L15" s="556">
        <v>2898316.7600000002</v>
      </c>
      <c r="M15" s="557">
        <v>4194117.6488000005</v>
      </c>
      <c r="N15" s="558">
        <v>4927112.7186881201</v>
      </c>
      <c r="O15" s="564">
        <v>64031.55</v>
      </c>
      <c r="P15" s="557">
        <v>63942.07</v>
      </c>
      <c r="Q15" s="557">
        <v>52982.06</v>
      </c>
      <c r="R15" s="578">
        <f t="shared" ref="R15:R29" si="4">SUM(L15,O15)</f>
        <v>2962348.31</v>
      </c>
      <c r="S15" s="568">
        <f t="shared" si="1"/>
        <v>4258059.7188000008</v>
      </c>
      <c r="T15" s="568">
        <f t="shared" si="2"/>
        <v>4980094.7786881197</v>
      </c>
    </row>
    <row r="16" spans="1:20" x14ac:dyDescent="0.25">
      <c r="A16" s="683"/>
      <c r="B16" s="538" t="s">
        <v>315</v>
      </c>
      <c r="C16" s="554">
        <v>0</v>
      </c>
      <c r="D16" s="555">
        <v>89081.38</v>
      </c>
      <c r="E16" s="559">
        <v>69772.187999999995</v>
      </c>
      <c r="F16" s="563">
        <v>0</v>
      </c>
      <c r="G16" s="555">
        <v>1718.1</v>
      </c>
      <c r="H16" s="555">
        <v>3518.58</v>
      </c>
      <c r="I16" s="577">
        <f t="shared" si="3"/>
        <v>0</v>
      </c>
      <c r="J16" s="566">
        <f t="shared" si="0"/>
        <v>90799.48000000001</v>
      </c>
      <c r="K16" s="567">
        <f t="shared" si="0"/>
        <v>73290.767999999996</v>
      </c>
      <c r="L16" s="554">
        <v>177295.51</v>
      </c>
      <c r="M16" s="555">
        <v>880829.34019999998</v>
      </c>
      <c r="N16" s="559">
        <v>1249193.1043091277</v>
      </c>
      <c r="O16" s="563">
        <v>43239</v>
      </c>
      <c r="P16" s="555">
        <v>61320.899999999994</v>
      </c>
      <c r="Q16" s="555">
        <v>25279.045999999998</v>
      </c>
      <c r="R16" s="577">
        <f t="shared" si="4"/>
        <v>220534.51</v>
      </c>
      <c r="S16" s="566">
        <f t="shared" si="1"/>
        <v>942150.2402</v>
      </c>
      <c r="T16" s="566">
        <f t="shared" si="2"/>
        <v>1274472.1503091278</v>
      </c>
    </row>
    <row r="17" spans="2:20" x14ac:dyDescent="0.25">
      <c r="B17" s="539" t="s">
        <v>316</v>
      </c>
      <c r="C17" s="556">
        <v>281572.55</v>
      </c>
      <c r="D17" s="557">
        <v>615550.06999999995</v>
      </c>
      <c r="E17" s="558">
        <v>253363.8988</v>
      </c>
      <c r="F17" s="564">
        <v>0</v>
      </c>
      <c r="G17" s="557">
        <v>20741.5</v>
      </c>
      <c r="H17" s="557">
        <v>16195.57</v>
      </c>
      <c r="I17" s="578">
        <f t="shared" si="3"/>
        <v>281572.55</v>
      </c>
      <c r="J17" s="568">
        <f t="shared" si="0"/>
        <v>636291.56999999995</v>
      </c>
      <c r="K17" s="569">
        <f t="shared" si="0"/>
        <v>269559.46879999997</v>
      </c>
      <c r="L17" s="556">
        <v>2823786.5800000005</v>
      </c>
      <c r="M17" s="557">
        <v>3185275.6814999999</v>
      </c>
      <c r="N17" s="558">
        <v>1660603.8130923023</v>
      </c>
      <c r="O17" s="564">
        <v>393761.98000000004</v>
      </c>
      <c r="P17" s="557">
        <v>196223.9142</v>
      </c>
      <c r="Q17" s="557">
        <v>234795.46000000002</v>
      </c>
      <c r="R17" s="578">
        <f t="shared" si="4"/>
        <v>3217548.5600000005</v>
      </c>
      <c r="S17" s="568">
        <f t="shared" si="1"/>
        <v>3381499.5956999999</v>
      </c>
      <c r="T17" s="568">
        <f t="shared" si="2"/>
        <v>1895399.2730923023</v>
      </c>
    </row>
    <row r="18" spans="2:20" x14ac:dyDescent="0.25">
      <c r="B18" s="538" t="s">
        <v>317</v>
      </c>
      <c r="C18" s="554">
        <v>0</v>
      </c>
      <c r="D18" s="555">
        <v>140</v>
      </c>
      <c r="E18" s="559">
        <v>580</v>
      </c>
      <c r="F18" s="563">
        <v>0</v>
      </c>
      <c r="G18" s="555">
        <v>0</v>
      </c>
      <c r="H18" s="555">
        <v>0</v>
      </c>
      <c r="I18" s="577">
        <f t="shared" si="3"/>
        <v>0</v>
      </c>
      <c r="J18" s="566">
        <f t="shared" si="0"/>
        <v>140</v>
      </c>
      <c r="K18" s="567">
        <f t="shared" si="0"/>
        <v>580</v>
      </c>
      <c r="L18" s="554">
        <v>11670.119999999999</v>
      </c>
      <c r="M18" s="555">
        <v>2592.48</v>
      </c>
      <c r="N18" s="559">
        <v>8133.66</v>
      </c>
      <c r="O18" s="563">
        <v>200</v>
      </c>
      <c r="P18" s="555">
        <v>300</v>
      </c>
      <c r="Q18" s="555">
        <v>0</v>
      </c>
      <c r="R18" s="577">
        <f t="shared" si="4"/>
        <v>11870.119999999999</v>
      </c>
      <c r="S18" s="566">
        <f t="shared" si="1"/>
        <v>2892.48</v>
      </c>
      <c r="T18" s="566">
        <f t="shared" si="2"/>
        <v>8133.66</v>
      </c>
    </row>
    <row r="19" spans="2:20" x14ac:dyDescent="0.25">
      <c r="B19" s="539" t="s">
        <v>318</v>
      </c>
      <c r="C19" s="556">
        <v>16672.32</v>
      </c>
      <c r="D19" s="557">
        <v>108714.87</v>
      </c>
      <c r="E19" s="558">
        <v>0</v>
      </c>
      <c r="F19" s="564">
        <v>0</v>
      </c>
      <c r="G19" s="557">
        <v>0</v>
      </c>
      <c r="H19" s="557">
        <v>0</v>
      </c>
      <c r="I19" s="578">
        <f t="shared" si="3"/>
        <v>16672.32</v>
      </c>
      <c r="J19" s="568">
        <f t="shared" si="0"/>
        <v>108714.87</v>
      </c>
      <c r="K19" s="569">
        <f t="shared" si="0"/>
        <v>0</v>
      </c>
      <c r="L19" s="556">
        <v>2771469.97</v>
      </c>
      <c r="M19" s="557">
        <v>4752508.04005</v>
      </c>
      <c r="N19" s="558">
        <v>12740944.52</v>
      </c>
      <c r="O19" s="564">
        <v>407456.1</v>
      </c>
      <c r="P19" s="557">
        <v>1442020.1025</v>
      </c>
      <c r="Q19" s="557">
        <v>1982232.36</v>
      </c>
      <c r="R19" s="578">
        <f t="shared" si="4"/>
        <v>3178926.0700000003</v>
      </c>
      <c r="S19" s="568">
        <f t="shared" si="1"/>
        <v>6194528.14255</v>
      </c>
      <c r="T19" s="568">
        <f t="shared" si="2"/>
        <v>14723176.879999999</v>
      </c>
    </row>
    <row r="20" spans="2:20" x14ac:dyDescent="0.25">
      <c r="B20" s="538" t="s">
        <v>319</v>
      </c>
      <c r="C20" s="554">
        <v>166074.92000000001</v>
      </c>
      <c r="D20" s="555">
        <v>187263.15</v>
      </c>
      <c r="E20" s="559">
        <v>568442.85199999996</v>
      </c>
      <c r="F20" s="563">
        <v>44993.61</v>
      </c>
      <c r="G20" s="555">
        <v>566849.43999999994</v>
      </c>
      <c r="H20" s="555">
        <v>163548.79399999999</v>
      </c>
      <c r="I20" s="577">
        <f t="shared" si="3"/>
        <v>211068.53000000003</v>
      </c>
      <c r="J20" s="566">
        <f t="shared" si="0"/>
        <v>754112.59</v>
      </c>
      <c r="K20" s="567">
        <f t="shared" si="0"/>
        <v>731991.64599999995</v>
      </c>
      <c r="L20" s="554">
        <v>5547566.0699999994</v>
      </c>
      <c r="M20" s="555">
        <v>6146411.2131999992</v>
      </c>
      <c r="N20" s="559">
        <v>8185740.0726269484</v>
      </c>
      <c r="O20" s="563">
        <v>1119251.6099999999</v>
      </c>
      <c r="P20" s="555">
        <v>2730060.7977000009</v>
      </c>
      <c r="Q20" s="555">
        <v>3938782.3884999999</v>
      </c>
      <c r="R20" s="577">
        <f t="shared" si="4"/>
        <v>6666817.6799999997</v>
      </c>
      <c r="S20" s="566">
        <f t="shared" si="1"/>
        <v>8876472.0109000001</v>
      </c>
      <c r="T20" s="566">
        <f t="shared" si="2"/>
        <v>12124522.461126948</v>
      </c>
    </row>
    <row r="21" spans="2:20" x14ac:dyDescent="0.25">
      <c r="B21" s="539" t="s">
        <v>320</v>
      </c>
      <c r="C21" s="556">
        <v>10857.01</v>
      </c>
      <c r="D21" s="557">
        <v>62736.93</v>
      </c>
      <c r="E21" s="558">
        <v>50188.21</v>
      </c>
      <c r="F21" s="564">
        <v>0</v>
      </c>
      <c r="G21" s="557">
        <v>0</v>
      </c>
      <c r="H21" s="557">
        <v>0</v>
      </c>
      <c r="I21" s="578">
        <f t="shared" si="3"/>
        <v>10857.01</v>
      </c>
      <c r="J21" s="568">
        <f t="shared" si="0"/>
        <v>62736.93</v>
      </c>
      <c r="K21" s="569">
        <f t="shared" si="0"/>
        <v>50188.21</v>
      </c>
      <c r="L21" s="556">
        <v>799400.37000000011</v>
      </c>
      <c r="M21" s="557">
        <v>1308618.1932599999</v>
      </c>
      <c r="N21" s="558">
        <v>1393433.5499999998</v>
      </c>
      <c r="O21" s="564">
        <v>89541.63</v>
      </c>
      <c r="P21" s="557">
        <v>11654.43</v>
      </c>
      <c r="Q21" s="557">
        <v>32612.71</v>
      </c>
      <c r="R21" s="578">
        <f t="shared" si="4"/>
        <v>888942.00000000012</v>
      </c>
      <c r="S21" s="568">
        <f t="shared" si="1"/>
        <v>1320272.6232599998</v>
      </c>
      <c r="T21" s="568">
        <f t="shared" si="2"/>
        <v>1426046.2599999998</v>
      </c>
    </row>
    <row r="22" spans="2:20" x14ac:dyDescent="0.25">
      <c r="B22" s="538" t="s">
        <v>321</v>
      </c>
      <c r="C22" s="554">
        <v>0</v>
      </c>
      <c r="D22" s="555">
        <v>5900</v>
      </c>
      <c r="E22" s="559">
        <v>4314</v>
      </c>
      <c r="F22" s="563">
        <v>0</v>
      </c>
      <c r="G22" s="555">
        <v>150</v>
      </c>
      <c r="H22" s="555">
        <v>0</v>
      </c>
      <c r="I22" s="577">
        <f t="shared" si="3"/>
        <v>0</v>
      </c>
      <c r="J22" s="566">
        <f t="shared" si="0"/>
        <v>6050</v>
      </c>
      <c r="K22" s="567">
        <f t="shared" si="0"/>
        <v>4314</v>
      </c>
      <c r="L22" s="554">
        <v>47948.619999999995</v>
      </c>
      <c r="M22" s="555">
        <v>52282.474999999999</v>
      </c>
      <c r="N22" s="559">
        <v>138128.85466764367</v>
      </c>
      <c r="O22" s="563">
        <v>584.67999999999995</v>
      </c>
      <c r="P22" s="555">
        <v>4178.3999999999996</v>
      </c>
      <c r="Q22" s="555">
        <v>1000</v>
      </c>
      <c r="R22" s="577">
        <f t="shared" si="4"/>
        <v>48533.299999999996</v>
      </c>
      <c r="S22" s="566">
        <f t="shared" si="1"/>
        <v>56460.875</v>
      </c>
      <c r="T22" s="566">
        <f t="shared" si="2"/>
        <v>139128.85466764367</v>
      </c>
    </row>
    <row r="23" spans="2:20" x14ac:dyDescent="0.25">
      <c r="B23" s="539" t="s">
        <v>322</v>
      </c>
      <c r="C23" s="556">
        <v>2036.4</v>
      </c>
      <c r="D23" s="557">
        <v>8793.5</v>
      </c>
      <c r="E23" s="558">
        <v>3600</v>
      </c>
      <c r="F23" s="564">
        <v>2206.1</v>
      </c>
      <c r="G23" s="557">
        <v>0</v>
      </c>
      <c r="H23" s="557">
        <v>0</v>
      </c>
      <c r="I23" s="578">
        <f t="shared" si="3"/>
        <v>4242.5</v>
      </c>
      <c r="J23" s="568">
        <f t="shared" si="0"/>
        <v>8793.5</v>
      </c>
      <c r="K23" s="569">
        <f t="shared" si="0"/>
        <v>3600</v>
      </c>
      <c r="L23" s="556">
        <v>19030.919999999998</v>
      </c>
      <c r="M23" s="557">
        <v>122384.58</v>
      </c>
      <c r="N23" s="558">
        <v>163826.72712801388</v>
      </c>
      <c r="O23" s="564">
        <v>13850.66</v>
      </c>
      <c r="P23" s="557">
        <v>20126.400000000001</v>
      </c>
      <c r="Q23" s="557">
        <v>58926.96</v>
      </c>
      <c r="R23" s="578">
        <f t="shared" si="4"/>
        <v>32881.58</v>
      </c>
      <c r="S23" s="568">
        <f t="shared" si="1"/>
        <v>142510.98000000001</v>
      </c>
      <c r="T23" s="568">
        <f t="shared" si="2"/>
        <v>222753.68712801387</v>
      </c>
    </row>
    <row r="24" spans="2:20" x14ac:dyDescent="0.25">
      <c r="B24" s="538" t="s">
        <v>323</v>
      </c>
      <c r="C24" s="554">
        <v>62743.81</v>
      </c>
      <c r="D24" s="555">
        <v>215866.85</v>
      </c>
      <c r="E24" s="559">
        <v>367937.79320000001</v>
      </c>
      <c r="F24" s="563">
        <v>5337.08</v>
      </c>
      <c r="G24" s="555">
        <v>5337.08</v>
      </c>
      <c r="H24" s="555">
        <v>0</v>
      </c>
      <c r="I24" s="577">
        <f t="shared" si="3"/>
        <v>68080.89</v>
      </c>
      <c r="J24" s="566">
        <f t="shared" si="0"/>
        <v>221203.93</v>
      </c>
      <c r="K24" s="567">
        <f t="shared" si="0"/>
        <v>367937.79320000001</v>
      </c>
      <c r="L24" s="554">
        <v>5667393.3200000003</v>
      </c>
      <c r="M24" s="555">
        <v>6997890.4281500001</v>
      </c>
      <c r="N24" s="559">
        <v>7351725.5251229787</v>
      </c>
      <c r="O24" s="563">
        <v>171245.53</v>
      </c>
      <c r="P24" s="555">
        <v>87622.926000000007</v>
      </c>
      <c r="Q24" s="555">
        <v>170626.90224999998</v>
      </c>
      <c r="R24" s="577">
        <f t="shared" si="4"/>
        <v>5838638.8500000006</v>
      </c>
      <c r="S24" s="566">
        <f t="shared" si="1"/>
        <v>7085513.35415</v>
      </c>
      <c r="T24" s="566">
        <f t="shared" si="2"/>
        <v>7522352.427372979</v>
      </c>
    </row>
    <row r="25" spans="2:20" x14ac:dyDescent="0.25">
      <c r="B25" s="539" t="s">
        <v>324</v>
      </c>
      <c r="C25" s="556">
        <v>22461741.789999999</v>
      </c>
      <c r="D25" s="557">
        <v>10123150.15</v>
      </c>
      <c r="E25" s="558">
        <v>8353747.2167999996</v>
      </c>
      <c r="F25" s="564" t="s">
        <v>83</v>
      </c>
      <c r="G25" s="557">
        <v>2105103.19</v>
      </c>
      <c r="H25" s="557">
        <v>3075705.51</v>
      </c>
      <c r="I25" s="578">
        <f t="shared" si="3"/>
        <v>22461741.789999999</v>
      </c>
      <c r="J25" s="568">
        <f t="shared" si="0"/>
        <v>12228253.34</v>
      </c>
      <c r="K25" s="569">
        <f t="shared" si="0"/>
        <v>11429452.726799998</v>
      </c>
      <c r="L25" s="556">
        <v>62945121.020000003</v>
      </c>
      <c r="M25" s="557">
        <v>66356433.752059996</v>
      </c>
      <c r="N25" s="558">
        <v>64961974.192235842</v>
      </c>
      <c r="O25" s="564">
        <v>13498250.729999999</v>
      </c>
      <c r="P25" s="557">
        <v>19563811.165300004</v>
      </c>
      <c r="Q25" s="557">
        <v>28406503.494900003</v>
      </c>
      <c r="R25" s="578">
        <f t="shared" si="4"/>
        <v>76443371.75</v>
      </c>
      <c r="S25" s="568">
        <f t="shared" si="1"/>
        <v>85920244.917360008</v>
      </c>
      <c r="T25" s="568">
        <f t="shared" si="2"/>
        <v>93368477.687135845</v>
      </c>
    </row>
    <row r="26" spans="2:20" x14ac:dyDescent="0.25">
      <c r="B26" s="538" t="s">
        <v>325</v>
      </c>
      <c r="C26" s="554">
        <v>10200.11</v>
      </c>
      <c r="D26" s="555">
        <v>70926.789999999994</v>
      </c>
      <c r="E26" s="559">
        <v>207423.88999999998</v>
      </c>
      <c r="F26" s="563">
        <v>0</v>
      </c>
      <c r="G26" s="555">
        <v>0</v>
      </c>
      <c r="H26" s="555">
        <v>0</v>
      </c>
      <c r="I26" s="577">
        <f t="shared" si="3"/>
        <v>10200.11</v>
      </c>
      <c r="J26" s="566">
        <f t="shared" si="0"/>
        <v>70926.789999999994</v>
      </c>
      <c r="K26" s="567">
        <f t="shared" si="0"/>
        <v>207423.88999999998</v>
      </c>
      <c r="L26" s="554">
        <v>1145622.53</v>
      </c>
      <c r="M26" s="555">
        <v>859969.89500000014</v>
      </c>
      <c r="N26" s="559">
        <v>1124431.8313887219</v>
      </c>
      <c r="O26" s="563">
        <v>10268.400000000001</v>
      </c>
      <c r="P26" s="555">
        <v>21285.46</v>
      </c>
      <c r="Q26" s="555">
        <v>12206.91</v>
      </c>
      <c r="R26" s="577">
        <f t="shared" si="4"/>
        <v>1155890.93</v>
      </c>
      <c r="S26" s="566">
        <f t="shared" si="1"/>
        <v>881255.3550000001</v>
      </c>
      <c r="T26" s="566">
        <f t="shared" si="2"/>
        <v>1136638.7413887219</v>
      </c>
    </row>
    <row r="27" spans="2:20" x14ac:dyDescent="0.25">
      <c r="B27" s="539" t="s">
        <v>326</v>
      </c>
      <c r="C27" s="556">
        <v>0</v>
      </c>
      <c r="D27" s="557">
        <v>600</v>
      </c>
      <c r="E27" s="558">
        <v>16233</v>
      </c>
      <c r="F27" s="564">
        <v>0</v>
      </c>
      <c r="G27" s="557">
        <v>0</v>
      </c>
      <c r="H27" s="557">
        <v>0</v>
      </c>
      <c r="I27" s="578">
        <f t="shared" si="3"/>
        <v>0</v>
      </c>
      <c r="J27" s="568">
        <f t="shared" si="0"/>
        <v>600</v>
      </c>
      <c r="K27" s="569">
        <f t="shared" si="0"/>
        <v>16233</v>
      </c>
      <c r="L27" s="556">
        <v>40148</v>
      </c>
      <c r="M27" s="557">
        <v>73311.199999999997</v>
      </c>
      <c r="N27" s="558">
        <v>333271.64090375154</v>
      </c>
      <c r="O27" s="564">
        <v>485833.58</v>
      </c>
      <c r="P27" s="557">
        <v>1000</v>
      </c>
      <c r="Q27" s="557">
        <v>0</v>
      </c>
      <c r="R27" s="578">
        <f t="shared" si="4"/>
        <v>525981.58000000007</v>
      </c>
      <c r="S27" s="568">
        <f t="shared" si="1"/>
        <v>74311.199999999997</v>
      </c>
      <c r="T27" s="568">
        <f t="shared" si="2"/>
        <v>333271.64090375154</v>
      </c>
    </row>
    <row r="28" spans="2:20" x14ac:dyDescent="0.25">
      <c r="B28" s="538" t="s">
        <v>327</v>
      </c>
      <c r="C28" s="554">
        <v>29162.05</v>
      </c>
      <c r="D28" s="555">
        <v>570444.15</v>
      </c>
      <c r="E28" s="559">
        <v>2213429.3511999999</v>
      </c>
      <c r="F28" s="563">
        <v>1466.4</v>
      </c>
      <c r="G28" s="555">
        <v>79256.37</v>
      </c>
      <c r="H28" s="555">
        <v>185468.96000000002</v>
      </c>
      <c r="I28" s="577">
        <f t="shared" si="3"/>
        <v>30628.45</v>
      </c>
      <c r="J28" s="566">
        <f t="shared" si="0"/>
        <v>649700.52</v>
      </c>
      <c r="K28" s="567">
        <f t="shared" si="0"/>
        <v>2398898.3111999999</v>
      </c>
      <c r="L28" s="554">
        <v>2498803.5099999998</v>
      </c>
      <c r="M28" s="555">
        <v>16699608.243080001</v>
      </c>
      <c r="N28" s="559">
        <v>41223077.096276611</v>
      </c>
      <c r="O28" s="563">
        <v>335235.38000000006</v>
      </c>
      <c r="P28" s="555">
        <v>1115462.6080999998</v>
      </c>
      <c r="Q28" s="555">
        <v>6170184.1380000003</v>
      </c>
      <c r="R28" s="577">
        <f t="shared" si="4"/>
        <v>2834038.8899999997</v>
      </c>
      <c r="S28" s="566">
        <f t="shared" si="1"/>
        <v>17815070.851180002</v>
      </c>
      <c r="T28" s="566">
        <f t="shared" si="2"/>
        <v>47393261.234276608</v>
      </c>
    </row>
    <row r="29" spans="2:20" x14ac:dyDescent="0.25">
      <c r="B29" s="539" t="s">
        <v>132</v>
      </c>
      <c r="C29" s="556">
        <v>1572674.79</v>
      </c>
      <c r="D29" s="557">
        <v>7002802.3099999996</v>
      </c>
      <c r="E29" s="558">
        <v>8142614.6223999998</v>
      </c>
      <c r="F29" s="564">
        <v>0</v>
      </c>
      <c r="G29" s="557">
        <v>2302620.12</v>
      </c>
      <c r="H29" s="557">
        <v>2085577.088</v>
      </c>
      <c r="I29" s="578">
        <f t="shared" si="3"/>
        <v>1572674.79</v>
      </c>
      <c r="J29" s="568">
        <f t="shared" si="0"/>
        <v>9305422.4299999997</v>
      </c>
      <c r="K29" s="569">
        <f t="shared" si="0"/>
        <v>10228191.7104</v>
      </c>
      <c r="L29" s="556">
        <v>82546161.570000008</v>
      </c>
      <c r="M29" s="557">
        <v>81345428.530980006</v>
      </c>
      <c r="N29" s="558">
        <v>98299408.740939915</v>
      </c>
      <c r="O29" s="564">
        <v>15246009.780000001</v>
      </c>
      <c r="P29" s="557">
        <v>17274828.673300002</v>
      </c>
      <c r="Q29" s="557">
        <v>12371434.055949999</v>
      </c>
      <c r="R29" s="578">
        <f t="shared" si="4"/>
        <v>97792171.350000009</v>
      </c>
      <c r="S29" s="568">
        <f t="shared" si="1"/>
        <v>98620257.204280004</v>
      </c>
      <c r="T29" s="568">
        <f t="shared" si="2"/>
        <v>110670842.79688992</v>
      </c>
    </row>
    <row r="30" spans="2:20" x14ac:dyDescent="0.25">
      <c r="B30" s="540" t="s">
        <v>188</v>
      </c>
      <c r="C30" s="560">
        <f t="shared" ref="C30:I30" si="5">SUM(C14:C29)</f>
        <v>25369238.719999999</v>
      </c>
      <c r="D30" s="561">
        <f t="shared" si="5"/>
        <v>21363393.239999998</v>
      </c>
      <c r="E30" s="562">
        <f t="shared" si="5"/>
        <v>23952980.076000001</v>
      </c>
      <c r="F30" s="565">
        <f t="shared" si="5"/>
        <v>54003.19</v>
      </c>
      <c r="G30" s="561">
        <f t="shared" si="5"/>
        <v>5104144.5999999996</v>
      </c>
      <c r="H30" s="561">
        <f t="shared" si="5"/>
        <v>5532199.0779999997</v>
      </c>
      <c r="I30" s="579">
        <f t="shared" si="5"/>
        <v>25423241.909999996</v>
      </c>
      <c r="J30" s="570">
        <f t="shared" ref="J30:K30" si="6">SUM(J14:J29)</f>
        <v>26467537.84</v>
      </c>
      <c r="K30" s="571">
        <f t="shared" si="6"/>
        <v>29485179.153999999</v>
      </c>
      <c r="L30" s="560">
        <f t="shared" ref="L30:R30" si="7">SUM(L14:L29)</f>
        <v>188239457.87000003</v>
      </c>
      <c r="M30" s="561">
        <f t="shared" si="7"/>
        <v>222533895.08327997</v>
      </c>
      <c r="N30" s="562">
        <f t="shared" si="7"/>
        <v>283132413.28670001</v>
      </c>
      <c r="O30" s="565">
        <f t="shared" si="7"/>
        <v>32409159.32</v>
      </c>
      <c r="P30" s="561">
        <f t="shared" si="7"/>
        <v>44553543.420100011</v>
      </c>
      <c r="Q30" s="561">
        <f t="shared" si="7"/>
        <v>54070858.812099993</v>
      </c>
      <c r="R30" s="579">
        <f t="shared" si="7"/>
        <v>220648617.19</v>
      </c>
      <c r="S30" s="570">
        <f t="shared" ref="S30" si="8">SUM(S14:S29)</f>
        <v>267087438.50338</v>
      </c>
      <c r="T30" s="570">
        <f t="shared" ref="T30" si="9">SUM(T14:T29)</f>
        <v>337203272.09879994</v>
      </c>
    </row>
    <row r="31" spans="2:20" x14ac:dyDescent="0.25">
      <c r="B31" s="319" t="s">
        <v>86</v>
      </c>
      <c r="C31" s="534"/>
      <c r="D31" s="535"/>
      <c r="E31" s="536"/>
      <c r="F31" s="545"/>
      <c r="G31" s="535"/>
      <c r="H31" s="535"/>
      <c r="I31" s="580"/>
      <c r="J31" s="572"/>
      <c r="K31" s="573"/>
      <c r="L31" s="534"/>
      <c r="M31" s="535"/>
      <c r="N31" s="536"/>
      <c r="O31" s="545"/>
      <c r="P31" s="535"/>
      <c r="Q31" s="535"/>
      <c r="R31" s="580"/>
      <c r="S31" s="572"/>
      <c r="T31" s="572"/>
    </row>
    <row r="32" spans="2:20" x14ac:dyDescent="0.25">
      <c r="B32" s="538" t="s">
        <v>313</v>
      </c>
      <c r="C32" s="243">
        <f>IFERROR(C14/C$30,"-")</f>
        <v>2.6788907917217941E-2</v>
      </c>
      <c r="D32" s="341">
        <f t="shared" ref="D32:H32" si="10">IFERROR(D14/D$30,"-")</f>
        <v>9.558921080834816E-2</v>
      </c>
      <c r="E32" s="341">
        <f t="shared" si="10"/>
        <v>0.1428635070351319</v>
      </c>
      <c r="F32" s="484">
        <f t="shared" si="10"/>
        <v>0</v>
      </c>
      <c r="G32" s="341">
        <f t="shared" si="10"/>
        <v>3.724345897253773E-3</v>
      </c>
      <c r="H32" s="341">
        <f t="shared" si="10"/>
        <v>3.8620735983572286E-4</v>
      </c>
      <c r="I32" s="581">
        <f t="shared" ref="I32:K32" si="11">IFERROR(I14/I$30,"-")</f>
        <v>2.6732003825707215E-2</v>
      </c>
      <c r="J32" s="486">
        <f t="shared" si="11"/>
        <v>7.787348836373667E-2</v>
      </c>
      <c r="K32" s="574">
        <f t="shared" si="11"/>
        <v>0.1161309990933352</v>
      </c>
      <c r="L32" s="243">
        <f>IFERROR(L14/L$30,"-")</f>
        <v>9.7215128045247359E-2</v>
      </c>
      <c r="M32" s="341">
        <f t="shared" ref="M32:T32" si="12">IFERROR(M14/M$30,"-")</f>
        <v>0.13281677099544328</v>
      </c>
      <c r="N32" s="341">
        <f t="shared" si="12"/>
        <v>0.13905651699246646</v>
      </c>
      <c r="O32" s="484">
        <f t="shared" si="12"/>
        <v>1.6365704051838396E-2</v>
      </c>
      <c r="P32" s="341">
        <f t="shared" si="12"/>
        <v>4.3985403237666913E-2</v>
      </c>
      <c r="Q32" s="341">
        <f t="shared" si="12"/>
        <v>1.1342381829577249E-2</v>
      </c>
      <c r="R32" s="581">
        <f t="shared" si="12"/>
        <v>8.5339858231630913E-2</v>
      </c>
      <c r="S32" s="486">
        <f t="shared" si="12"/>
        <v>0.11799858178130367</v>
      </c>
      <c r="T32" s="486">
        <f t="shared" si="12"/>
        <v>0.11857743644345359</v>
      </c>
    </row>
    <row r="33" spans="2:20" x14ac:dyDescent="0.25">
      <c r="B33" s="539" t="s">
        <v>314</v>
      </c>
      <c r="C33" s="343">
        <f t="shared" ref="C33:K33" si="13">IFERROR(C15/C$30,"-")</f>
        <v>2.9913696204124807E-3</v>
      </c>
      <c r="D33" s="552">
        <f t="shared" si="13"/>
        <v>1.2138202348607801E-2</v>
      </c>
      <c r="E33" s="447">
        <f t="shared" si="13"/>
        <v>1.1661443173823479E-2</v>
      </c>
      <c r="F33" s="485">
        <f t="shared" si="13"/>
        <v>0</v>
      </c>
      <c r="G33" s="552">
        <f t="shared" si="13"/>
        <v>6.5813182487032206E-4</v>
      </c>
      <c r="H33" s="552">
        <f t="shared" si="13"/>
        <v>8.6764773507306524E-6</v>
      </c>
      <c r="I33" s="582">
        <f t="shared" si="13"/>
        <v>2.9850154543095411E-3</v>
      </c>
      <c r="J33" s="34">
        <f t="shared" si="13"/>
        <v>9.9243228285113508E-3</v>
      </c>
      <c r="K33" s="575">
        <f t="shared" si="13"/>
        <v>9.4750760896122853E-3</v>
      </c>
      <c r="L33" s="343">
        <f t="shared" ref="L33:T33" si="14">IFERROR(L15/L$30,"-")</f>
        <v>1.5396967207595792E-2</v>
      </c>
      <c r="M33" s="552">
        <f t="shared" si="14"/>
        <v>1.8847095842322872E-2</v>
      </c>
      <c r="N33" s="447">
        <f t="shared" si="14"/>
        <v>1.7402149974608958E-2</v>
      </c>
      <c r="O33" s="485">
        <f t="shared" si="14"/>
        <v>1.9757238800231862E-3</v>
      </c>
      <c r="P33" s="552">
        <f t="shared" si="14"/>
        <v>1.435173615644519E-3</v>
      </c>
      <c r="Q33" s="552">
        <f t="shared" si="14"/>
        <v>9.7986348217838281E-4</v>
      </c>
      <c r="R33" s="582">
        <f t="shared" si="14"/>
        <v>1.3425637322028304E-2</v>
      </c>
      <c r="S33" s="34">
        <f t="shared" si="14"/>
        <v>1.5942568256522911E-2</v>
      </c>
      <c r="T33" s="34">
        <f t="shared" si="14"/>
        <v>1.4768821036911413E-2</v>
      </c>
    </row>
    <row r="34" spans="2:20" x14ac:dyDescent="0.25">
      <c r="B34" s="538" t="s">
        <v>315</v>
      </c>
      <c r="C34" s="243">
        <f t="shared" ref="C34:K34" si="15">IFERROR(C16/C$30,"-")</f>
        <v>0</v>
      </c>
      <c r="D34" s="341">
        <f t="shared" si="15"/>
        <v>4.169814176954223E-3</v>
      </c>
      <c r="E34" s="446">
        <f t="shared" si="15"/>
        <v>2.9128813107438412E-3</v>
      </c>
      <c r="F34" s="484">
        <f t="shared" si="15"/>
        <v>0</v>
      </c>
      <c r="G34" s="341">
        <f t="shared" si="15"/>
        <v>3.3660880218793176E-4</v>
      </c>
      <c r="H34" s="341">
        <f t="shared" si="15"/>
        <v>6.3601832659862208E-4</v>
      </c>
      <c r="I34" s="581">
        <f t="shared" si="15"/>
        <v>0</v>
      </c>
      <c r="J34" s="486">
        <f t="shared" si="15"/>
        <v>3.4305979101227958E-3</v>
      </c>
      <c r="K34" s="574">
        <f t="shared" si="15"/>
        <v>2.4856816238831392E-3</v>
      </c>
      <c r="L34" s="243">
        <f t="shared" ref="L34:T34" si="16">IFERROR(L16/L$30,"-")</f>
        <v>9.4186156295903692E-4</v>
      </c>
      <c r="M34" s="341">
        <f t="shared" si="16"/>
        <v>3.9581805723139969E-3</v>
      </c>
      <c r="N34" s="446">
        <f t="shared" si="16"/>
        <v>4.4120455507303371E-3</v>
      </c>
      <c r="O34" s="484">
        <f t="shared" si="16"/>
        <v>1.3341598766283579E-3</v>
      </c>
      <c r="P34" s="341">
        <f t="shared" si="16"/>
        <v>1.3763417069165259E-3</v>
      </c>
      <c r="Q34" s="341">
        <f t="shared" si="16"/>
        <v>4.6751700556202456E-4</v>
      </c>
      <c r="R34" s="581">
        <f t="shared" si="16"/>
        <v>9.994828556305806E-4</v>
      </c>
      <c r="S34" s="486">
        <f t="shared" si="16"/>
        <v>3.5274973824277289E-3</v>
      </c>
      <c r="T34" s="486">
        <f t="shared" si="16"/>
        <v>3.7795367238776666E-3</v>
      </c>
    </row>
    <row r="35" spans="2:20" x14ac:dyDescent="0.25">
      <c r="B35" s="539" t="s">
        <v>316</v>
      </c>
      <c r="C35" s="343">
        <f t="shared" ref="C35:K35" si="17">IFERROR(C17/C$30,"-")</f>
        <v>1.1098975144966432E-2</v>
      </c>
      <c r="D35" s="552">
        <f t="shared" si="17"/>
        <v>2.8813309902823284E-2</v>
      </c>
      <c r="E35" s="447">
        <f t="shared" si="17"/>
        <v>1.0577552270995341E-2</v>
      </c>
      <c r="F35" s="485">
        <f t="shared" si="17"/>
        <v>0</v>
      </c>
      <c r="G35" s="552">
        <f t="shared" si="17"/>
        <v>4.0636583845998411E-3</v>
      </c>
      <c r="H35" s="552">
        <f t="shared" si="17"/>
        <v>2.9275103393161007E-3</v>
      </c>
      <c r="I35" s="582">
        <f t="shared" si="17"/>
        <v>1.1075399077615119E-2</v>
      </c>
      <c r="J35" s="34">
        <f t="shared" si="17"/>
        <v>2.4040451886627016E-2</v>
      </c>
      <c r="K35" s="575">
        <f t="shared" si="17"/>
        <v>9.1422021684894918E-3</v>
      </c>
      <c r="L35" s="343">
        <f t="shared" ref="L35:T35" si="18">IFERROR(L17/L$30,"-")</f>
        <v>1.5001034384353861E-2</v>
      </c>
      <c r="M35" s="552">
        <f t="shared" si="18"/>
        <v>1.4313665252243746E-2</v>
      </c>
      <c r="N35" s="447">
        <f t="shared" si="18"/>
        <v>5.8651137600793666E-3</v>
      </c>
      <c r="O35" s="485">
        <f t="shared" si="18"/>
        <v>1.214971286703527E-2</v>
      </c>
      <c r="P35" s="552">
        <f t="shared" si="18"/>
        <v>4.4042268950369272E-3</v>
      </c>
      <c r="Q35" s="552">
        <f t="shared" si="18"/>
        <v>4.3423660204090827E-3</v>
      </c>
      <c r="R35" s="582">
        <f t="shared" si="18"/>
        <v>1.4582228526858962E-2</v>
      </c>
      <c r="S35" s="34">
        <f t="shared" si="18"/>
        <v>1.2660646321100597E-2</v>
      </c>
      <c r="T35" s="34">
        <f t="shared" si="18"/>
        <v>5.6209397414653606E-3</v>
      </c>
    </row>
    <row r="36" spans="2:20" x14ac:dyDescent="0.25">
      <c r="B36" s="538" t="s">
        <v>317</v>
      </c>
      <c r="C36" s="243">
        <f t="shared" ref="C36:K36" si="19">IFERROR(C18/C$30,"-")</f>
        <v>0</v>
      </c>
      <c r="D36" s="341">
        <f t="shared" si="19"/>
        <v>6.5532660672027215E-6</v>
      </c>
      <c r="E36" s="446">
        <f t="shared" si="19"/>
        <v>2.4214106059443457E-5</v>
      </c>
      <c r="F36" s="484">
        <f t="shared" si="19"/>
        <v>0</v>
      </c>
      <c r="G36" s="341">
        <f t="shared" si="19"/>
        <v>0</v>
      </c>
      <c r="H36" s="341">
        <f t="shared" si="19"/>
        <v>0</v>
      </c>
      <c r="I36" s="581">
        <f t="shared" si="19"/>
        <v>0</v>
      </c>
      <c r="J36" s="486">
        <f t="shared" si="19"/>
        <v>5.2894984356429279E-6</v>
      </c>
      <c r="K36" s="574">
        <f t="shared" si="19"/>
        <v>1.9670899639804848E-5</v>
      </c>
      <c r="L36" s="243">
        <f t="shared" ref="L36:T36" si="20">IFERROR(L18/L$30,"-")</f>
        <v>6.1996141149426261E-5</v>
      </c>
      <c r="M36" s="341">
        <f t="shared" si="20"/>
        <v>1.1649820801589814E-5</v>
      </c>
      <c r="N36" s="446">
        <f t="shared" si="20"/>
        <v>2.8727406747894499E-5</v>
      </c>
      <c r="O36" s="484">
        <f t="shared" si="20"/>
        <v>6.1710949680999004E-6</v>
      </c>
      <c r="P36" s="341">
        <f t="shared" si="20"/>
        <v>6.7334711668445467E-6</v>
      </c>
      <c r="Q36" s="341">
        <f t="shared" si="20"/>
        <v>0</v>
      </c>
      <c r="R36" s="581">
        <f t="shared" si="20"/>
        <v>5.3796484887003241E-5</v>
      </c>
      <c r="S36" s="486">
        <f t="shared" si="20"/>
        <v>1.0829711858438433E-5</v>
      </c>
      <c r="T36" s="486">
        <f t="shared" si="20"/>
        <v>2.4120940314057368E-5</v>
      </c>
    </row>
    <row r="37" spans="2:20" x14ac:dyDescent="0.25">
      <c r="B37" s="539" t="s">
        <v>318</v>
      </c>
      <c r="C37" s="343">
        <f t="shared" ref="C37:K37" si="21">IFERROR(C19/C$30,"-")</f>
        <v>6.5718645261736886E-4</v>
      </c>
      <c r="D37" s="552">
        <f t="shared" si="21"/>
        <v>5.0888390612239655E-3</v>
      </c>
      <c r="E37" s="447">
        <f t="shared" si="21"/>
        <v>0</v>
      </c>
      <c r="F37" s="485">
        <f t="shared" si="21"/>
        <v>0</v>
      </c>
      <c r="G37" s="552">
        <f t="shared" si="21"/>
        <v>0</v>
      </c>
      <c r="H37" s="552">
        <f t="shared" si="21"/>
        <v>0</v>
      </c>
      <c r="I37" s="582">
        <f t="shared" si="21"/>
        <v>6.5579047939759785E-4</v>
      </c>
      <c r="J37" s="34">
        <f t="shared" si="21"/>
        <v>4.10747953425803E-3</v>
      </c>
      <c r="K37" s="575">
        <f t="shared" si="21"/>
        <v>0</v>
      </c>
      <c r="L37" s="343">
        <f t="shared" ref="L37:T37" si="22">IFERROR(L19/L$30,"-")</f>
        <v>1.4723108541430266E-2</v>
      </c>
      <c r="M37" s="552">
        <f t="shared" si="22"/>
        <v>2.1356333327430616E-2</v>
      </c>
      <c r="N37" s="447">
        <f t="shared" si="22"/>
        <v>4.4999950278029499E-2</v>
      </c>
      <c r="O37" s="485">
        <f t="shared" si="22"/>
        <v>1.2572251442158049E-2</v>
      </c>
      <c r="P37" s="552">
        <f t="shared" si="22"/>
        <v>3.2366002607313225E-2</v>
      </c>
      <c r="Q37" s="552">
        <f t="shared" si="22"/>
        <v>3.6659901535657048E-2</v>
      </c>
      <c r="R37" s="582">
        <f t="shared" si="22"/>
        <v>1.4407187819639199E-2</v>
      </c>
      <c r="S37" s="34">
        <f t="shared" si="22"/>
        <v>2.3192884612099073E-2</v>
      </c>
      <c r="T37" s="34">
        <f t="shared" si="22"/>
        <v>4.3662615692786441E-2</v>
      </c>
    </row>
    <row r="38" spans="2:20" x14ac:dyDescent="0.25">
      <c r="B38" s="538" t="s">
        <v>319</v>
      </c>
      <c r="C38" s="243">
        <f t="shared" ref="C38:K38" si="23">IFERROR(C20/C$30,"-")</f>
        <v>6.5463107440064333E-3</v>
      </c>
      <c r="D38" s="341">
        <f t="shared" si="23"/>
        <v>8.7656089038035245E-3</v>
      </c>
      <c r="E38" s="446">
        <f t="shared" si="23"/>
        <v>2.3731612943207789E-2</v>
      </c>
      <c r="F38" s="484">
        <f t="shared" si="23"/>
        <v>0.83316578150290754</v>
      </c>
      <c r="G38" s="341">
        <f t="shared" si="23"/>
        <v>0.11105669694389143</v>
      </c>
      <c r="H38" s="341">
        <f t="shared" si="23"/>
        <v>2.9563070976673194E-2</v>
      </c>
      <c r="I38" s="581">
        <f t="shared" si="23"/>
        <v>8.3021878463492953E-3</v>
      </c>
      <c r="J38" s="486">
        <f t="shared" si="23"/>
        <v>2.849198117931169E-2</v>
      </c>
      <c r="K38" s="574">
        <f t="shared" si="23"/>
        <v>2.4825748630416478E-2</v>
      </c>
      <c r="L38" s="243">
        <f t="shared" ref="L38:T38" si="24">IFERROR(L20/L$30,"-")</f>
        <v>2.9470792854871062E-2</v>
      </c>
      <c r="M38" s="341">
        <f t="shared" si="24"/>
        <v>2.7620112481740351E-2</v>
      </c>
      <c r="N38" s="446">
        <f t="shared" si="24"/>
        <v>2.8911349207969575E-2</v>
      </c>
      <c r="O38" s="484">
        <f t="shared" si="24"/>
        <v>3.4535039892543556E-2</v>
      </c>
      <c r="P38" s="341">
        <f t="shared" si="24"/>
        <v>6.1275952216818599E-2</v>
      </c>
      <c r="Q38" s="341">
        <f t="shared" si="24"/>
        <v>7.2844827602748893E-2</v>
      </c>
      <c r="R38" s="581">
        <f t="shared" si="24"/>
        <v>3.0214636125542628E-2</v>
      </c>
      <c r="S38" s="486">
        <f t="shared" si="24"/>
        <v>3.3234329778439459E-2</v>
      </c>
      <c r="T38" s="486">
        <f t="shared" si="24"/>
        <v>3.5956123396022339E-2</v>
      </c>
    </row>
    <row r="39" spans="2:20" x14ac:dyDescent="0.25">
      <c r="B39" s="539" t="s">
        <v>320</v>
      </c>
      <c r="C39" s="343">
        <f t="shared" ref="C39:K39" si="25">IFERROR(C21/C$30,"-")</f>
        <v>4.2795962936959588E-4</v>
      </c>
      <c r="D39" s="552">
        <f t="shared" si="25"/>
        <v>2.9366556752105175E-3</v>
      </c>
      <c r="E39" s="447">
        <f t="shared" si="25"/>
        <v>2.0952804135752081E-3</v>
      </c>
      <c r="F39" s="485">
        <f t="shared" si="25"/>
        <v>0</v>
      </c>
      <c r="G39" s="552">
        <f t="shared" si="25"/>
        <v>0</v>
      </c>
      <c r="H39" s="552">
        <f t="shared" si="25"/>
        <v>0</v>
      </c>
      <c r="I39" s="582">
        <f t="shared" si="25"/>
        <v>4.2705057200944529E-4</v>
      </c>
      <c r="J39" s="34">
        <f t="shared" si="25"/>
        <v>2.3703349506574278E-3</v>
      </c>
      <c r="K39" s="575">
        <f t="shared" si="25"/>
        <v>1.7021504172611208E-3</v>
      </c>
      <c r="L39" s="343">
        <f t="shared" ref="L39:T39" si="26">IFERROR(L21/L$30,"-")</f>
        <v>4.2467205284456013E-3</v>
      </c>
      <c r="M39" s="552">
        <f t="shared" si="26"/>
        <v>5.8805342564568382E-3</v>
      </c>
      <c r="N39" s="447">
        <f t="shared" si="26"/>
        <v>4.9214907393489013E-3</v>
      </c>
      <c r="O39" s="485">
        <f t="shared" si="26"/>
        <v>2.7628495116423157E-3</v>
      </c>
      <c r="P39" s="552">
        <f t="shared" si="26"/>
        <v>2.6158256123669362E-4</v>
      </c>
      <c r="Q39" s="552">
        <f t="shared" si="26"/>
        <v>6.0314762362720083E-4</v>
      </c>
      <c r="R39" s="582">
        <f t="shared" si="26"/>
        <v>4.0287676003631341E-3</v>
      </c>
      <c r="S39" s="34">
        <f t="shared" si="26"/>
        <v>4.943222454257397E-3</v>
      </c>
      <c r="T39" s="34">
        <f t="shared" si="26"/>
        <v>4.2290403978706669E-3</v>
      </c>
    </row>
    <row r="40" spans="2:20" x14ac:dyDescent="0.25">
      <c r="B40" s="538" t="s">
        <v>321</v>
      </c>
      <c r="C40" s="243">
        <f t="shared" ref="C40:K40" si="27">IFERROR(C22/C$30,"-")</f>
        <v>0</v>
      </c>
      <c r="D40" s="341">
        <f t="shared" si="27"/>
        <v>2.7617335568925756E-4</v>
      </c>
      <c r="E40" s="446">
        <f t="shared" si="27"/>
        <v>1.8010285093179149E-4</v>
      </c>
      <c r="F40" s="484">
        <f t="shared" si="27"/>
        <v>0</v>
      </c>
      <c r="G40" s="341">
        <f t="shared" si="27"/>
        <v>2.9387882153652154E-5</v>
      </c>
      <c r="H40" s="341">
        <f t="shared" si="27"/>
        <v>0</v>
      </c>
      <c r="I40" s="581">
        <f t="shared" si="27"/>
        <v>0</v>
      </c>
      <c r="J40" s="486">
        <f t="shared" si="27"/>
        <v>2.2858189668314082E-4</v>
      </c>
      <c r="K40" s="574">
        <f t="shared" si="27"/>
        <v>1.4631079490710019E-4</v>
      </c>
      <c r="L40" s="243">
        <f t="shared" ref="L40:T40" si="28">IFERROR(L22/L$30,"-")</f>
        <v>2.5472140932914167E-4</v>
      </c>
      <c r="M40" s="341">
        <f t="shared" si="28"/>
        <v>2.3494162532154515E-4</v>
      </c>
      <c r="N40" s="446">
        <f t="shared" si="28"/>
        <v>4.8785956035268319E-4</v>
      </c>
      <c r="O40" s="484">
        <f t="shared" si="28"/>
        <v>1.8040579029743247E-5</v>
      </c>
      <c r="P40" s="341">
        <f t="shared" si="28"/>
        <v>9.3783786411810841E-5</v>
      </c>
      <c r="Q40" s="341">
        <f t="shared" si="28"/>
        <v>1.8494250359053289E-5</v>
      </c>
      <c r="R40" s="581">
        <f t="shared" si="28"/>
        <v>2.199574174453497E-4</v>
      </c>
      <c r="S40" s="486">
        <f t="shared" si="28"/>
        <v>2.113947227034621E-4</v>
      </c>
      <c r="T40" s="486">
        <f t="shared" si="28"/>
        <v>4.1259639564493656E-4</v>
      </c>
    </row>
    <row r="41" spans="2:20" x14ac:dyDescent="0.25">
      <c r="B41" s="539" t="s">
        <v>322</v>
      </c>
      <c r="C41" s="343">
        <f t="shared" ref="C41:K41" si="29">IFERROR(C23/C$30,"-")</f>
        <v>8.0270441792744507E-5</v>
      </c>
      <c r="D41" s="552">
        <f t="shared" si="29"/>
        <v>4.1161532258533669E-4</v>
      </c>
      <c r="E41" s="447">
        <f t="shared" si="29"/>
        <v>1.5029445140344214E-4</v>
      </c>
      <c r="F41" s="485">
        <f t="shared" si="29"/>
        <v>4.0851290451545542E-2</v>
      </c>
      <c r="G41" s="552">
        <f t="shared" si="29"/>
        <v>0</v>
      </c>
      <c r="H41" s="552">
        <f t="shared" si="29"/>
        <v>0</v>
      </c>
      <c r="I41" s="582">
        <f t="shared" si="29"/>
        <v>1.6687486257727232E-4</v>
      </c>
      <c r="J41" s="34">
        <f t="shared" si="29"/>
        <v>3.3223717495590061E-4</v>
      </c>
      <c r="K41" s="575">
        <f t="shared" si="29"/>
        <v>1.220952391436163E-4</v>
      </c>
      <c r="L41" s="343">
        <f t="shared" ref="L41:T41" si="30">IFERROR(L23/L$30,"-")</f>
        <v>1.0109952618511542E-4</v>
      </c>
      <c r="M41" s="552">
        <f t="shared" si="30"/>
        <v>5.4995927678432727E-4</v>
      </c>
      <c r="N41" s="447">
        <f t="shared" si="30"/>
        <v>5.7862229628270387E-4</v>
      </c>
      <c r="O41" s="485">
        <f t="shared" si="30"/>
        <v>4.2736869115431284E-4</v>
      </c>
      <c r="P41" s="552">
        <f t="shared" si="30"/>
        <v>4.5173511364126701E-4</v>
      </c>
      <c r="Q41" s="552">
        <f t="shared" si="30"/>
        <v>1.0898099511379188E-3</v>
      </c>
      <c r="R41" s="582">
        <f t="shared" si="30"/>
        <v>1.490223705851995E-4</v>
      </c>
      <c r="S41" s="34">
        <f t="shared" si="30"/>
        <v>5.3357425118364949E-4</v>
      </c>
      <c r="T41" s="34">
        <f t="shared" si="30"/>
        <v>6.605917129497707E-4</v>
      </c>
    </row>
    <row r="42" spans="2:20" x14ac:dyDescent="0.25">
      <c r="B42" s="538" t="s">
        <v>323</v>
      </c>
      <c r="C42" s="243">
        <f t="shared" ref="C42:K42" si="31">IFERROR(C24/C$30,"-")</f>
        <v>2.4732239974759478E-3</v>
      </c>
      <c r="D42" s="341">
        <f t="shared" si="31"/>
        <v>1.0104520736706714E-2</v>
      </c>
      <c r="E42" s="446">
        <f t="shared" si="31"/>
        <v>1.5360835772107541E-2</v>
      </c>
      <c r="F42" s="484">
        <f t="shared" si="31"/>
        <v>9.8828976584531394E-2</v>
      </c>
      <c r="G42" s="341">
        <f t="shared" si="31"/>
        <v>1.0456365205640922E-3</v>
      </c>
      <c r="H42" s="341">
        <f t="shared" si="31"/>
        <v>0</v>
      </c>
      <c r="I42" s="581">
        <f t="shared" si="31"/>
        <v>2.6778996259018018E-3</v>
      </c>
      <c r="J42" s="486">
        <f t="shared" si="31"/>
        <v>8.3575560120933406E-3</v>
      </c>
      <c r="K42" s="574">
        <f t="shared" si="31"/>
        <v>1.2478736902980122E-2</v>
      </c>
      <c r="L42" s="243">
        <f t="shared" ref="L42:T42" si="32">IFERROR(L24/L$30,"-")</f>
        <v>3.0107361039649595E-2</v>
      </c>
      <c r="M42" s="341">
        <f t="shared" si="32"/>
        <v>3.1446402470648997E-2</v>
      </c>
      <c r="N42" s="446">
        <f t="shared" si="32"/>
        <v>2.5965679590625387E-2</v>
      </c>
      <c r="O42" s="484">
        <f t="shared" si="32"/>
        <v>5.2838621424630026E-3</v>
      </c>
      <c r="P42" s="341">
        <f t="shared" si="32"/>
        <v>1.9666881525851779E-3</v>
      </c>
      <c r="Q42" s="341">
        <f t="shared" si="32"/>
        <v>3.1556166482012127E-3</v>
      </c>
      <c r="R42" s="581">
        <f t="shared" si="32"/>
        <v>2.6461252847881492E-2</v>
      </c>
      <c r="S42" s="486">
        <f t="shared" si="32"/>
        <v>2.652881540911679E-2</v>
      </c>
      <c r="T42" s="486">
        <f t="shared" si="32"/>
        <v>2.2308064748461112E-2</v>
      </c>
    </row>
    <row r="43" spans="2:20" x14ac:dyDescent="0.25">
      <c r="B43" s="539" t="s">
        <v>324</v>
      </c>
      <c r="C43" s="343">
        <f t="shared" ref="C43:K43" si="33">IFERROR(C25/C$30,"-")</f>
        <v>0.88539281915038881</v>
      </c>
      <c r="D43" s="552">
        <f t="shared" si="33"/>
        <v>0.47385497407995103</v>
      </c>
      <c r="E43" s="447">
        <f t="shared" si="33"/>
        <v>0.34875607086444099</v>
      </c>
      <c r="F43" s="485" t="str">
        <f t="shared" si="33"/>
        <v>-</v>
      </c>
      <c r="G43" s="552">
        <f t="shared" si="33"/>
        <v>0.4124301631266481</v>
      </c>
      <c r="H43" s="552">
        <f t="shared" si="33"/>
        <v>0.55596435822984314</v>
      </c>
      <c r="I43" s="582">
        <f t="shared" si="33"/>
        <v>0.88351209769061279</v>
      </c>
      <c r="J43" s="34">
        <f t="shared" si="33"/>
        <v>0.46200947794696723</v>
      </c>
      <c r="K43" s="575">
        <f t="shared" si="33"/>
        <v>0.38763382332202867</v>
      </c>
      <c r="L43" s="343">
        <f t="shared" ref="L43:T43" si="34">IFERROR(L25/L$30,"-")</f>
        <v>0.33438855876577428</v>
      </c>
      <c r="M43" s="552">
        <f t="shared" si="34"/>
        <v>0.29818573807476428</v>
      </c>
      <c r="N43" s="447">
        <f t="shared" si="34"/>
        <v>0.22944025884615096</v>
      </c>
      <c r="O43" s="485">
        <f t="shared" si="34"/>
        <v>0.41649493579026903</v>
      </c>
      <c r="P43" s="552">
        <f t="shared" si="34"/>
        <v>0.43910786131712998</v>
      </c>
      <c r="Q43" s="552">
        <f t="shared" si="34"/>
        <v>0.52535698746000292</v>
      </c>
      <c r="R43" s="582">
        <f t="shared" si="34"/>
        <v>0.34644845149505193</v>
      </c>
      <c r="S43" s="34">
        <f t="shared" si="34"/>
        <v>0.32169332035535875</v>
      </c>
      <c r="T43" s="34">
        <f t="shared" si="34"/>
        <v>0.27689078194881528</v>
      </c>
    </row>
    <row r="44" spans="2:20" x14ac:dyDescent="0.25">
      <c r="B44" s="538" t="s">
        <v>325</v>
      </c>
      <c r="C44" s="243">
        <f t="shared" ref="C44:K44" si="35">IFERROR(C26/C$30,"-")</f>
        <v>4.0206606562295777E-4</v>
      </c>
      <c r="D44" s="341">
        <f t="shared" si="35"/>
        <v>3.320015186875809E-3</v>
      </c>
      <c r="E44" s="446">
        <f t="shared" si="35"/>
        <v>8.6596277098660909E-3</v>
      </c>
      <c r="F44" s="484">
        <f t="shared" si="35"/>
        <v>0</v>
      </c>
      <c r="G44" s="341">
        <f t="shared" si="35"/>
        <v>0</v>
      </c>
      <c r="H44" s="341">
        <f t="shared" si="35"/>
        <v>0</v>
      </c>
      <c r="I44" s="581">
        <f t="shared" si="35"/>
        <v>4.0121201049453419E-4</v>
      </c>
      <c r="J44" s="486">
        <f t="shared" si="35"/>
        <v>2.679765319644103E-3</v>
      </c>
      <c r="K44" s="574">
        <f t="shared" si="35"/>
        <v>7.0348526260136553E-3</v>
      </c>
      <c r="L44" s="243">
        <f t="shared" ref="L44:T44" si="36">IFERROR(L26/L$30,"-")</f>
        <v>6.0859850690346646E-3</v>
      </c>
      <c r="M44" s="341">
        <f t="shared" si="36"/>
        <v>3.8644445363173519E-3</v>
      </c>
      <c r="N44" s="446">
        <f t="shared" si="36"/>
        <v>3.9713991709247427E-3</v>
      </c>
      <c r="O44" s="484">
        <f t="shared" si="36"/>
        <v>3.1683635785218514E-4</v>
      </c>
      <c r="P44" s="341">
        <f t="shared" si="36"/>
        <v>4.7775010394340975E-4</v>
      </c>
      <c r="Q44" s="341">
        <f t="shared" si="36"/>
        <v>2.2575764965043117E-4</v>
      </c>
      <c r="R44" s="581">
        <f t="shared" si="36"/>
        <v>5.2386049127362763E-3</v>
      </c>
      <c r="S44" s="486">
        <f t="shared" si="36"/>
        <v>3.2995013166403474E-3</v>
      </c>
      <c r="T44" s="486">
        <f t="shared" si="36"/>
        <v>3.3707820636321964E-3</v>
      </c>
    </row>
    <row r="45" spans="2:20" x14ac:dyDescent="0.25">
      <c r="B45" s="539" t="s">
        <v>326</v>
      </c>
      <c r="C45" s="343">
        <f t="shared" ref="C45:K45" si="37">IFERROR(C27/C$30,"-")</f>
        <v>0</v>
      </c>
      <c r="D45" s="552">
        <f t="shared" si="37"/>
        <v>2.8085426002297379E-5</v>
      </c>
      <c r="E45" s="447">
        <f t="shared" si="37"/>
        <v>6.7770273045335457E-4</v>
      </c>
      <c r="F45" s="485">
        <f t="shared" si="37"/>
        <v>0</v>
      </c>
      <c r="G45" s="552">
        <f t="shared" si="37"/>
        <v>0</v>
      </c>
      <c r="H45" s="552">
        <f t="shared" si="37"/>
        <v>0</v>
      </c>
      <c r="I45" s="582">
        <f t="shared" si="37"/>
        <v>0</v>
      </c>
      <c r="J45" s="34">
        <f t="shared" si="37"/>
        <v>2.2669279009898264E-5</v>
      </c>
      <c r="K45" s="575">
        <f t="shared" si="37"/>
        <v>5.5054778250508978E-4</v>
      </c>
      <c r="L45" s="343">
        <f t="shared" ref="L45:T45" si="38">IFERROR(L27/L$30,"-")</f>
        <v>2.1328153222650371E-4</v>
      </c>
      <c r="M45" s="552">
        <f t="shared" si="38"/>
        <v>3.2943835352616455E-4</v>
      </c>
      <c r="N45" s="447">
        <f t="shared" si="38"/>
        <v>1.1770875578497632E-3</v>
      </c>
      <c r="O45" s="485">
        <f t="shared" si="38"/>
        <v>1.4990625804359803E-2</v>
      </c>
      <c r="P45" s="552">
        <f t="shared" si="38"/>
        <v>2.2444903889481821E-5</v>
      </c>
      <c r="Q45" s="552">
        <f t="shared" si="38"/>
        <v>0</v>
      </c>
      <c r="R45" s="582">
        <f t="shared" si="38"/>
        <v>2.3837973094890442E-3</v>
      </c>
      <c r="S45" s="34">
        <f t="shared" si="38"/>
        <v>2.7822798562299135E-4</v>
      </c>
      <c r="T45" s="34">
        <f t="shared" si="38"/>
        <v>9.8834047140000333E-4</v>
      </c>
    </row>
    <row r="46" spans="2:20" x14ac:dyDescent="0.25">
      <c r="B46" s="538" t="s">
        <v>327</v>
      </c>
      <c r="C46" s="243">
        <f t="shared" ref="C46:K46" si="39">IFERROR(C28/C$30,"-")</f>
        <v>1.1495043395610414E-3</v>
      </c>
      <c r="D46" s="341">
        <f t="shared" si="39"/>
        <v>2.6701944938780711E-2</v>
      </c>
      <c r="E46" s="446">
        <f t="shared" si="39"/>
        <v>9.2407263905244674E-2</v>
      </c>
      <c r="F46" s="484">
        <f t="shared" si="39"/>
        <v>2.7153951461015544E-2</v>
      </c>
      <c r="G46" s="341">
        <f t="shared" si="39"/>
        <v>1.5527845743241678E-2</v>
      </c>
      <c r="H46" s="341">
        <f t="shared" si="39"/>
        <v>3.3525358972991033E-2</v>
      </c>
      <c r="I46" s="581">
        <f t="shared" si="39"/>
        <v>1.2047421059999664E-3</v>
      </c>
      <c r="J46" s="486">
        <f t="shared" si="39"/>
        <v>2.4547070601259977E-2</v>
      </c>
      <c r="K46" s="574">
        <f t="shared" si="39"/>
        <v>8.1359461940883684E-2</v>
      </c>
      <c r="L46" s="243">
        <f t="shared" ref="L46:T46" si="40">IFERROR(L28/L$30,"-")</f>
        <v>1.3274600013593841E-2</v>
      </c>
      <c r="M46" s="341">
        <f t="shared" si="40"/>
        <v>7.504298721248924E-2</v>
      </c>
      <c r="N46" s="446">
        <f t="shared" si="40"/>
        <v>0.1455964600370008</v>
      </c>
      <c r="O46" s="484">
        <f t="shared" si="40"/>
        <v>1.0343846833235292E-2</v>
      </c>
      <c r="P46" s="341">
        <f t="shared" si="40"/>
        <v>2.5036451031115223E-2</v>
      </c>
      <c r="Q46" s="341">
        <f t="shared" si="40"/>
        <v>0.11411293020963141</v>
      </c>
      <c r="R46" s="581">
        <f t="shared" si="40"/>
        <v>1.2844127128880285E-2</v>
      </c>
      <c r="S46" s="486">
        <f t="shared" si="40"/>
        <v>6.6701268135283542E-2</v>
      </c>
      <c r="T46" s="486">
        <f t="shared" si="40"/>
        <v>0.14054804669982701</v>
      </c>
    </row>
    <row r="47" spans="2:20" ht="15.75" thickBot="1" x14ac:dyDescent="0.3">
      <c r="B47" s="541" t="s">
        <v>132</v>
      </c>
      <c r="C47" s="542">
        <f t="shared" ref="C47:K47" si="41">IFERROR(C29/C$30,"-")</f>
        <v>6.1991406496568299E-2</v>
      </c>
      <c r="D47" s="367">
        <f t="shared" si="41"/>
        <v>0.32779447681037022</v>
      </c>
      <c r="E47" s="543">
        <f t="shared" si="41"/>
        <v>0.33994161046201504</v>
      </c>
      <c r="F47" s="546">
        <f t="shared" si="41"/>
        <v>0</v>
      </c>
      <c r="G47" s="367">
        <f t="shared" si="41"/>
        <v>0.45112752487458924</v>
      </c>
      <c r="H47" s="367">
        <f t="shared" si="41"/>
        <v>0.37698879931739149</v>
      </c>
      <c r="I47" s="583">
        <f t="shared" si="41"/>
        <v>6.1859726449025487E-2</v>
      </c>
      <c r="J47" s="59">
        <f t="shared" si="41"/>
        <v>0.35157869561772581</v>
      </c>
      <c r="K47" s="553">
        <f t="shared" si="41"/>
        <v>0.3468926424689005</v>
      </c>
      <c r="L47" s="542">
        <f t="shared" ref="L47:T47" si="42">IFERROR(L29/L$30,"-")</f>
        <v>0.43851678337815431</v>
      </c>
      <c r="M47" s="367">
        <f t="shared" si="42"/>
        <v>0.36554174590139493</v>
      </c>
      <c r="N47" s="543">
        <f t="shared" si="42"/>
        <v>0.34718528903083196</v>
      </c>
      <c r="O47" s="546">
        <f t="shared" si="42"/>
        <v>0.47042287118479942</v>
      </c>
      <c r="P47" s="367">
        <f t="shared" si="42"/>
        <v>0.38773186927948333</v>
      </c>
      <c r="Q47" s="367">
        <f t="shared" si="42"/>
        <v>0.22880039873125735</v>
      </c>
      <c r="R47" s="583">
        <f t="shared" si="42"/>
        <v>0.44320319155134974</v>
      </c>
      <c r="S47" s="59">
        <f t="shared" si="42"/>
        <v>0.36924333752608124</v>
      </c>
      <c r="T47" s="59">
        <f t="shared" si="42"/>
        <v>0.32820216158656834</v>
      </c>
    </row>
    <row r="49" spans="1:8" x14ac:dyDescent="0.25">
      <c r="A49" s="684" t="s">
        <v>347</v>
      </c>
      <c r="B49" s="683"/>
      <c r="C49" s="683"/>
      <c r="D49" s="683"/>
      <c r="E49" s="683"/>
      <c r="F49" s="683"/>
      <c r="G49" s="683"/>
      <c r="H49" s="683"/>
    </row>
    <row r="51" spans="1:8" x14ac:dyDescent="0.25">
      <c r="A51" s="683"/>
      <c r="B51" s="684"/>
      <c r="C51" s="728" t="str">
        <f>$A$1</f>
        <v>Renfrewshire</v>
      </c>
      <c r="D51" s="729"/>
      <c r="E51" s="737"/>
      <c r="F51" s="729" t="s">
        <v>78</v>
      </c>
      <c r="G51" s="729"/>
      <c r="H51" s="729"/>
    </row>
    <row r="52" spans="1:8" ht="15.75" thickBot="1" x14ac:dyDescent="0.3">
      <c r="A52" s="683"/>
      <c r="B52" s="589" t="s">
        <v>348</v>
      </c>
      <c r="C52" s="591" t="s">
        <v>82</v>
      </c>
      <c r="D52" s="591" t="s">
        <v>84</v>
      </c>
      <c r="E52" s="592" t="s">
        <v>85</v>
      </c>
      <c r="F52" s="591" t="s">
        <v>82</v>
      </c>
      <c r="G52" s="591" t="s">
        <v>84</v>
      </c>
      <c r="H52" s="591" t="s">
        <v>85</v>
      </c>
    </row>
    <row r="53" spans="1:8" x14ac:dyDescent="0.25">
      <c r="A53" s="683"/>
      <c r="B53" s="593" t="s">
        <v>349</v>
      </c>
      <c r="C53" s="600">
        <f>I30</f>
        <v>25423241.909999996</v>
      </c>
      <c r="D53" s="600">
        <f t="shared" ref="D53:E53" si="43">J30</f>
        <v>26467537.84</v>
      </c>
      <c r="E53" s="602">
        <f t="shared" si="43"/>
        <v>29485179.153999999</v>
      </c>
      <c r="F53" s="594">
        <f>R30</f>
        <v>220648617.19</v>
      </c>
      <c r="G53" s="594">
        <f t="shared" ref="G53:H53" si="44">S30</f>
        <v>267087438.50338</v>
      </c>
      <c r="H53" s="594">
        <f t="shared" si="44"/>
        <v>337203272.09879994</v>
      </c>
    </row>
    <row r="54" spans="1:8" x14ac:dyDescent="0.25">
      <c r="A54" s="683"/>
      <c r="B54" s="588" t="s">
        <v>350</v>
      </c>
      <c r="C54" s="601" t="s">
        <v>418</v>
      </c>
      <c r="D54" s="601">
        <v>0</v>
      </c>
      <c r="E54" s="603">
        <v>0</v>
      </c>
      <c r="F54" s="596" t="s">
        <v>418</v>
      </c>
      <c r="G54" s="596">
        <v>21975914.620000001</v>
      </c>
      <c r="H54" s="596">
        <v>19392009.030000001</v>
      </c>
    </row>
    <row r="55" spans="1:8" x14ac:dyDescent="0.25">
      <c r="A55" s="683"/>
      <c r="B55" s="593" t="s">
        <v>351</v>
      </c>
      <c r="C55" s="600" t="s">
        <v>418</v>
      </c>
      <c r="D55" s="600">
        <v>1406386.99</v>
      </c>
      <c r="E55" s="602">
        <v>438716.37599999999</v>
      </c>
      <c r="F55" s="595" t="s">
        <v>418</v>
      </c>
      <c r="G55" s="595">
        <v>30217870.109999999</v>
      </c>
      <c r="H55" s="595">
        <v>21318013.316</v>
      </c>
    </row>
    <row r="56" spans="1:8" x14ac:dyDescent="0.25">
      <c r="A56" s="683"/>
      <c r="B56" s="588" t="s">
        <v>352</v>
      </c>
      <c r="C56" s="601">
        <f>IFERROR(C58-(SUM(C53:C55)),"-")</f>
        <v>0</v>
      </c>
      <c r="D56" s="601">
        <f t="shared" ref="D56:E56" si="45">IFERROR(D58-(SUM(D53:D55)),"-")</f>
        <v>0</v>
      </c>
      <c r="E56" s="603">
        <f t="shared" si="45"/>
        <v>0</v>
      </c>
      <c r="F56" s="596">
        <f>IFERROR(F58-(SUM(F53:F55)),"-")</f>
        <v>81142615.540000021</v>
      </c>
      <c r="G56" s="596">
        <f t="shared" ref="G56" si="46">IFERROR(G58-(SUM(G53:G55)),"-")</f>
        <v>12664316.306620002</v>
      </c>
      <c r="H56" s="596">
        <f t="shared" ref="H56" si="47">IFERROR(H58-(SUM(H53:H55)),"-")</f>
        <v>1.1920928955078125E-7</v>
      </c>
    </row>
    <row r="57" spans="1:8" s="590" customFormat="1" x14ac:dyDescent="0.25">
      <c r="A57" s="683"/>
      <c r="B57" s="588" t="s">
        <v>353</v>
      </c>
      <c r="C57" s="601" t="s">
        <v>83</v>
      </c>
      <c r="D57" s="601" t="s">
        <v>83</v>
      </c>
      <c r="E57" s="603">
        <v>0</v>
      </c>
      <c r="F57" s="596">
        <v>85820538.799999997</v>
      </c>
      <c r="G57" s="596">
        <v>47195663.519999996</v>
      </c>
      <c r="H57" s="596">
        <v>26445620.789999999</v>
      </c>
    </row>
    <row r="58" spans="1:8" ht="20.25" customHeight="1" x14ac:dyDescent="0.25">
      <c r="A58" s="683"/>
      <c r="B58" s="605" t="s">
        <v>354</v>
      </c>
      <c r="C58" s="606">
        <v>25423241.909999996</v>
      </c>
      <c r="D58" s="606">
        <v>27873924.829999998</v>
      </c>
      <c r="E58" s="607">
        <v>29923895.529999997</v>
      </c>
      <c r="F58" s="606">
        <v>301791232.73000002</v>
      </c>
      <c r="G58" s="606">
        <v>331945539.54000002</v>
      </c>
      <c r="H58" s="606">
        <v>377913294.44480002</v>
      </c>
    </row>
    <row r="59" spans="1:8" ht="15.75" thickBot="1" x14ac:dyDescent="0.3">
      <c r="A59" s="683"/>
      <c r="B59" s="597" t="s">
        <v>355</v>
      </c>
      <c r="C59" s="598">
        <f>SUM(C57:C58)</f>
        <v>25423241.909999996</v>
      </c>
      <c r="D59" s="598">
        <f t="shared" ref="D59:H59" si="48">SUM(D57:D58)</f>
        <v>27873924.829999998</v>
      </c>
      <c r="E59" s="604">
        <f t="shared" si="48"/>
        <v>29923895.529999997</v>
      </c>
      <c r="F59" s="598">
        <f t="shared" si="48"/>
        <v>387611771.53000003</v>
      </c>
      <c r="G59" s="598">
        <f t="shared" si="48"/>
        <v>379141203.06</v>
      </c>
      <c r="H59" s="598">
        <f t="shared" si="48"/>
        <v>404358915.23480004</v>
      </c>
    </row>
    <row r="61" spans="1:8" x14ac:dyDescent="0.25">
      <c r="A61" s="683"/>
      <c r="B61" s="683"/>
      <c r="C61" s="594"/>
      <c r="D61" s="594"/>
      <c r="E61" s="594"/>
      <c r="F61" s="594"/>
      <c r="G61" s="594"/>
      <c r="H61" s="594"/>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36" display="Table OC1.1 Financial Gain from Welfare Benefit Awards and Mandatory Reconsiderations (MRs)/Appeals 2017/18, 2018/19 and 2019/20" xr:uid="{FB8BF5C8-71CF-408A-9199-DE7220BFEF38}"/>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590"/>
    <col min="2" max="2" width="76.5703125" style="590" customWidth="1"/>
    <col min="3" max="16384" width="9.140625" style="590"/>
  </cols>
  <sheetData>
    <row r="1" spans="1:20" ht="18.75" x14ac:dyDescent="0.3">
      <c r="A1" s="722" t="s">
        <v>1</v>
      </c>
      <c r="B1" s="722"/>
      <c r="C1" s="722"/>
      <c r="D1" s="683"/>
      <c r="E1" s="683"/>
      <c r="F1" s="683"/>
      <c r="G1" s="683"/>
      <c r="H1" s="683"/>
      <c r="I1" s="683"/>
      <c r="J1" s="683"/>
      <c r="K1" s="683"/>
      <c r="L1" s="683"/>
      <c r="M1" s="683"/>
      <c r="N1" s="683"/>
      <c r="O1" s="683"/>
      <c r="P1" s="683"/>
      <c r="Q1" s="683"/>
      <c r="R1" s="683"/>
      <c r="S1" s="683"/>
      <c r="T1" s="683"/>
    </row>
    <row r="2" spans="1:20" x14ac:dyDescent="0.25">
      <c r="A2" s="684" t="s">
        <v>16</v>
      </c>
      <c r="B2" s="683"/>
      <c r="C2" s="683"/>
      <c r="D2" s="683"/>
      <c r="E2" s="683"/>
      <c r="F2" s="683"/>
      <c r="G2" s="683"/>
      <c r="H2" s="683"/>
      <c r="I2" s="683"/>
      <c r="J2" s="683"/>
      <c r="K2" s="683"/>
      <c r="L2" s="683"/>
      <c r="M2" s="683"/>
      <c r="N2" s="683"/>
      <c r="O2" s="683"/>
      <c r="P2" s="683"/>
      <c r="Q2" s="683"/>
      <c r="R2" s="683"/>
      <c r="S2" s="683"/>
      <c r="T2" s="683"/>
    </row>
    <row r="3" spans="1:20" s="683" customFormat="1" x14ac:dyDescent="0.25">
      <c r="A3" s="277" t="s">
        <v>21</v>
      </c>
    </row>
    <row r="5" spans="1:20" s="656" customFormat="1" x14ac:dyDescent="0.25">
      <c r="A5" s="273" t="s">
        <v>356</v>
      </c>
      <c r="B5" s="273"/>
      <c r="C5" s="274" t="s">
        <v>357</v>
      </c>
      <c r="D5" s="683"/>
      <c r="E5" s="683"/>
      <c r="F5" s="683"/>
      <c r="G5" s="683"/>
      <c r="H5" s="683"/>
      <c r="I5" s="683"/>
      <c r="J5" s="683"/>
      <c r="K5" s="683"/>
      <c r="L5" s="683"/>
      <c r="M5" s="683"/>
      <c r="N5" s="683"/>
      <c r="O5" s="683"/>
      <c r="P5" s="683"/>
      <c r="Q5" s="683"/>
      <c r="R5" s="683"/>
      <c r="S5" s="683"/>
      <c r="T5" s="683"/>
    </row>
    <row r="6" spans="1:20" s="656" customFormat="1" x14ac:dyDescent="0.25">
      <c r="A6" s="273" t="s">
        <v>358</v>
      </c>
      <c r="B6" s="273"/>
      <c r="C6" s="274" t="s">
        <v>359</v>
      </c>
      <c r="D6" s="683"/>
      <c r="E6" s="683"/>
      <c r="F6" s="683"/>
      <c r="G6" s="683"/>
      <c r="H6" s="683"/>
      <c r="I6" s="683"/>
      <c r="J6" s="683"/>
      <c r="K6" s="683"/>
      <c r="L6" s="683"/>
      <c r="M6" s="683"/>
      <c r="N6" s="683"/>
      <c r="O6" s="683"/>
      <c r="P6" s="683"/>
      <c r="Q6" s="683"/>
      <c r="R6" s="683"/>
      <c r="S6" s="683"/>
      <c r="T6" s="683"/>
    </row>
    <row r="7" spans="1:20" s="656" customFormat="1" x14ac:dyDescent="0.25">
      <c r="A7" s="273" t="s">
        <v>360</v>
      </c>
      <c r="B7" s="273"/>
      <c r="C7" s="274" t="s">
        <v>361</v>
      </c>
      <c r="D7" s="683"/>
      <c r="E7" s="683"/>
      <c r="F7" s="683"/>
      <c r="G7" s="683"/>
      <c r="H7" s="683"/>
      <c r="I7" s="683"/>
      <c r="J7" s="683"/>
      <c r="K7" s="683"/>
      <c r="L7" s="683"/>
      <c r="M7" s="683"/>
      <c r="N7" s="683"/>
      <c r="O7" s="683"/>
      <c r="P7" s="683"/>
      <c r="Q7" s="683"/>
      <c r="R7" s="683"/>
      <c r="S7" s="683"/>
      <c r="T7" s="683"/>
    </row>
    <row r="8" spans="1:20" s="656" customFormat="1" x14ac:dyDescent="0.25">
      <c r="A8" s="683"/>
      <c r="B8" s="683"/>
      <c r="C8" s="683"/>
      <c r="D8" s="683"/>
      <c r="E8" s="683"/>
      <c r="F8" s="683"/>
      <c r="G8" s="683"/>
      <c r="H8" s="683"/>
      <c r="I8" s="683"/>
      <c r="J8" s="683"/>
      <c r="K8" s="683"/>
      <c r="L8" s="683"/>
      <c r="M8" s="683"/>
      <c r="N8" s="683"/>
      <c r="O8" s="683"/>
      <c r="P8" s="683"/>
      <c r="Q8" s="683"/>
      <c r="R8" s="683"/>
      <c r="S8" s="683"/>
      <c r="T8" s="683"/>
    </row>
    <row r="9" spans="1:20" x14ac:dyDescent="0.25">
      <c r="A9" s="684" t="s">
        <v>362</v>
      </c>
      <c r="B9" s="683"/>
      <c r="C9" s="683"/>
      <c r="D9" s="683"/>
      <c r="E9" s="683"/>
      <c r="F9" s="683"/>
      <c r="G9" s="683"/>
      <c r="H9" s="683"/>
      <c r="I9" s="683"/>
      <c r="J9" s="683"/>
      <c r="K9" s="683"/>
      <c r="L9" s="683"/>
      <c r="M9" s="683"/>
      <c r="N9" s="683"/>
      <c r="O9" s="683"/>
      <c r="P9" s="683"/>
      <c r="Q9" s="683"/>
      <c r="R9" s="683"/>
      <c r="S9" s="683"/>
      <c r="T9" s="683"/>
    </row>
    <row r="10" spans="1:20" x14ac:dyDescent="0.25">
      <c r="A10" s="684"/>
      <c r="B10" s="683"/>
      <c r="C10" s="683"/>
      <c r="D10" s="683"/>
      <c r="E10" s="683"/>
      <c r="F10" s="683"/>
      <c r="G10" s="683"/>
      <c r="H10" s="683"/>
      <c r="I10" s="683"/>
      <c r="J10" s="683"/>
      <c r="K10" s="683"/>
      <c r="L10" s="683"/>
      <c r="M10" s="683"/>
      <c r="N10" s="683"/>
      <c r="O10" s="683"/>
      <c r="P10" s="683"/>
      <c r="Q10" s="683"/>
      <c r="R10" s="683"/>
      <c r="S10" s="683"/>
      <c r="T10" s="683"/>
    </row>
    <row r="11" spans="1:20" x14ac:dyDescent="0.25">
      <c r="A11" s="683"/>
      <c r="B11" s="657"/>
      <c r="C11" s="728" t="str">
        <f>$A$1</f>
        <v>Renfrewshire</v>
      </c>
      <c r="D11" s="729"/>
      <c r="E11" s="729"/>
      <c r="F11" s="729"/>
      <c r="G11" s="729"/>
      <c r="H11" s="729"/>
      <c r="I11" s="729"/>
      <c r="J11" s="729"/>
      <c r="K11" s="737"/>
      <c r="L11" s="729" t="s">
        <v>78</v>
      </c>
      <c r="M11" s="729"/>
      <c r="N11" s="729"/>
      <c r="O11" s="729"/>
      <c r="P11" s="729"/>
      <c r="Q11" s="729"/>
      <c r="R11" s="729"/>
      <c r="S11" s="729"/>
      <c r="T11" s="729"/>
    </row>
    <row r="12" spans="1:20" s="638" customFormat="1" x14ac:dyDescent="0.25">
      <c r="A12" s="683"/>
      <c r="B12" s="657"/>
      <c r="C12" s="739" t="s">
        <v>363</v>
      </c>
      <c r="D12" s="740" t="s">
        <v>363</v>
      </c>
      <c r="E12" s="763" t="s">
        <v>363</v>
      </c>
      <c r="F12" s="762" t="s">
        <v>364</v>
      </c>
      <c r="G12" s="740" t="s">
        <v>364</v>
      </c>
      <c r="H12" s="763" t="s">
        <v>364</v>
      </c>
      <c r="I12" s="740" t="s">
        <v>365</v>
      </c>
      <c r="J12" s="740" t="s">
        <v>365</v>
      </c>
      <c r="K12" s="763" t="s">
        <v>365</v>
      </c>
      <c r="L12" s="739" t="s">
        <v>363</v>
      </c>
      <c r="M12" s="740" t="s">
        <v>363</v>
      </c>
      <c r="N12" s="763" t="s">
        <v>363</v>
      </c>
      <c r="O12" s="762" t="s">
        <v>364</v>
      </c>
      <c r="P12" s="740" t="s">
        <v>364</v>
      </c>
      <c r="Q12" s="763" t="s">
        <v>364</v>
      </c>
      <c r="R12" s="762" t="s">
        <v>365</v>
      </c>
      <c r="S12" s="740" t="s">
        <v>365</v>
      </c>
      <c r="T12" s="740" t="s">
        <v>365</v>
      </c>
    </row>
    <row r="13" spans="1:20" ht="15.75" thickBot="1" x14ac:dyDescent="0.3">
      <c r="A13" s="683"/>
      <c r="B13" s="657" t="s">
        <v>366</v>
      </c>
      <c r="C13" s="672" t="s">
        <v>82</v>
      </c>
      <c r="D13" s="719" t="s">
        <v>84</v>
      </c>
      <c r="E13" s="719" t="s">
        <v>85</v>
      </c>
      <c r="F13" s="642" t="s">
        <v>82</v>
      </c>
      <c r="G13" s="719" t="s">
        <v>84</v>
      </c>
      <c r="H13" s="201" t="s">
        <v>85</v>
      </c>
      <c r="I13" s="719" t="s">
        <v>82</v>
      </c>
      <c r="J13" s="719" t="s">
        <v>84</v>
      </c>
      <c r="K13" s="91" t="s">
        <v>85</v>
      </c>
      <c r="L13" s="719" t="s">
        <v>82</v>
      </c>
      <c r="M13" s="719" t="s">
        <v>84</v>
      </c>
      <c r="N13" s="719" t="s">
        <v>85</v>
      </c>
      <c r="O13" s="642" t="s">
        <v>82</v>
      </c>
      <c r="P13" s="719" t="s">
        <v>84</v>
      </c>
      <c r="Q13" s="201" t="s">
        <v>85</v>
      </c>
      <c r="R13" s="719" t="s">
        <v>82</v>
      </c>
      <c r="S13" s="719" t="s">
        <v>84</v>
      </c>
      <c r="T13" s="719" t="s">
        <v>85</v>
      </c>
    </row>
    <row r="14" spans="1:20" s="638" customFormat="1" x14ac:dyDescent="0.25">
      <c r="A14" s="683"/>
      <c r="B14" s="160" t="s">
        <v>81</v>
      </c>
      <c r="C14" s="84"/>
      <c r="D14" s="81"/>
      <c r="E14" s="81"/>
      <c r="F14" s="643"/>
      <c r="G14" s="81"/>
      <c r="H14" s="644"/>
      <c r="I14" s="81"/>
      <c r="J14" s="81"/>
      <c r="K14" s="85"/>
      <c r="L14" s="81"/>
      <c r="M14" s="81"/>
      <c r="N14" s="81"/>
      <c r="O14" s="643"/>
      <c r="P14" s="81"/>
      <c r="Q14" s="644"/>
      <c r="R14" s="81"/>
      <c r="S14" s="81"/>
      <c r="T14" s="81"/>
    </row>
    <row r="15" spans="1:20" s="638" customFormat="1" x14ac:dyDescent="0.25">
      <c r="A15" s="683"/>
      <c r="B15" s="639" t="s">
        <v>367</v>
      </c>
      <c r="C15" s="665" t="s">
        <v>83</v>
      </c>
      <c r="D15" s="658" t="s">
        <v>83</v>
      </c>
      <c r="E15" s="658">
        <v>0</v>
      </c>
      <c r="F15" s="645" t="s">
        <v>83</v>
      </c>
      <c r="G15" s="658" t="s">
        <v>83</v>
      </c>
      <c r="H15" s="625">
        <v>0</v>
      </c>
      <c r="I15" s="658" t="s">
        <v>83</v>
      </c>
      <c r="J15" s="658" t="s">
        <v>83</v>
      </c>
      <c r="K15" s="659">
        <v>0</v>
      </c>
      <c r="L15" s="658">
        <v>1390</v>
      </c>
      <c r="M15" s="658">
        <v>329</v>
      </c>
      <c r="N15" s="652">
        <v>262</v>
      </c>
      <c r="O15" s="645">
        <v>20</v>
      </c>
      <c r="P15" s="658">
        <v>7</v>
      </c>
      <c r="Q15" s="653">
        <v>14</v>
      </c>
      <c r="R15" s="658">
        <v>1617</v>
      </c>
      <c r="S15" s="658">
        <v>342</v>
      </c>
      <c r="T15" s="658">
        <v>336</v>
      </c>
    </row>
    <row r="16" spans="1:20" s="638" customFormat="1" x14ac:dyDescent="0.25">
      <c r="A16" s="683"/>
      <c r="B16" s="640" t="s">
        <v>368</v>
      </c>
      <c r="C16" s="664" t="s">
        <v>83</v>
      </c>
      <c r="D16" s="660" t="s">
        <v>83</v>
      </c>
      <c r="E16" s="660">
        <v>0</v>
      </c>
      <c r="F16" s="646" t="s">
        <v>83</v>
      </c>
      <c r="G16" s="660" t="s">
        <v>83</v>
      </c>
      <c r="H16" s="626">
        <v>0</v>
      </c>
      <c r="I16" s="660" t="s">
        <v>83</v>
      </c>
      <c r="J16" s="660" t="s">
        <v>83</v>
      </c>
      <c r="K16" s="661">
        <v>0</v>
      </c>
      <c r="L16" s="660">
        <v>285</v>
      </c>
      <c r="M16" s="660">
        <v>324</v>
      </c>
      <c r="N16" s="663">
        <v>129.16</v>
      </c>
      <c r="O16" s="646">
        <v>15</v>
      </c>
      <c r="P16" s="660">
        <v>12</v>
      </c>
      <c r="Q16" s="654">
        <v>6.84</v>
      </c>
      <c r="R16" s="660">
        <v>337</v>
      </c>
      <c r="S16" s="660">
        <v>342</v>
      </c>
      <c r="T16" s="660">
        <v>289</v>
      </c>
    </row>
    <row r="17" spans="1:20" s="638" customFormat="1" x14ac:dyDescent="0.25">
      <c r="A17" s="683"/>
      <c r="B17" s="639" t="s">
        <v>369</v>
      </c>
      <c r="C17" s="665" t="s">
        <v>83</v>
      </c>
      <c r="D17" s="658" t="s">
        <v>83</v>
      </c>
      <c r="E17" s="658">
        <v>0</v>
      </c>
      <c r="F17" s="645" t="s">
        <v>83</v>
      </c>
      <c r="G17" s="658" t="s">
        <v>83</v>
      </c>
      <c r="H17" s="625">
        <v>0</v>
      </c>
      <c r="I17" s="658" t="s">
        <v>83</v>
      </c>
      <c r="J17" s="658" t="s">
        <v>83</v>
      </c>
      <c r="K17" s="659">
        <v>0</v>
      </c>
      <c r="L17" s="658">
        <v>177</v>
      </c>
      <c r="M17" s="658">
        <v>304</v>
      </c>
      <c r="N17" s="652">
        <v>89</v>
      </c>
      <c r="O17" s="645">
        <v>89</v>
      </c>
      <c r="P17" s="658">
        <v>5</v>
      </c>
      <c r="Q17" s="653">
        <v>0</v>
      </c>
      <c r="R17" s="658">
        <v>437</v>
      </c>
      <c r="S17" s="658">
        <v>342</v>
      </c>
      <c r="T17" s="658">
        <v>271</v>
      </c>
    </row>
    <row r="18" spans="1:20" s="638" customFormat="1" x14ac:dyDescent="0.25">
      <c r="A18" s="683"/>
      <c r="B18" s="640" t="s">
        <v>370</v>
      </c>
      <c r="C18" s="664" t="s">
        <v>83</v>
      </c>
      <c r="D18" s="660" t="s">
        <v>83</v>
      </c>
      <c r="E18" s="660">
        <v>0</v>
      </c>
      <c r="F18" s="646" t="s">
        <v>83</v>
      </c>
      <c r="G18" s="660" t="s">
        <v>83</v>
      </c>
      <c r="H18" s="626">
        <v>0</v>
      </c>
      <c r="I18" s="660" t="s">
        <v>83</v>
      </c>
      <c r="J18" s="660" t="s">
        <v>83</v>
      </c>
      <c r="K18" s="661">
        <v>0</v>
      </c>
      <c r="L18" s="660">
        <v>185</v>
      </c>
      <c r="M18" s="660">
        <v>292</v>
      </c>
      <c r="N18" s="663">
        <v>24.66</v>
      </c>
      <c r="O18" s="646">
        <v>10</v>
      </c>
      <c r="P18" s="660">
        <v>2</v>
      </c>
      <c r="Q18" s="654">
        <v>11.34</v>
      </c>
      <c r="R18" s="660">
        <v>337</v>
      </c>
      <c r="S18" s="660">
        <v>342</v>
      </c>
      <c r="T18" s="660">
        <v>289</v>
      </c>
    </row>
    <row r="19" spans="1:20" s="638" customFormat="1" x14ac:dyDescent="0.25">
      <c r="A19" s="683"/>
      <c r="B19" s="639" t="s">
        <v>371</v>
      </c>
      <c r="C19" s="665" t="s">
        <v>83</v>
      </c>
      <c r="D19" s="658" t="s">
        <v>83</v>
      </c>
      <c r="E19" s="658">
        <v>0</v>
      </c>
      <c r="F19" s="645" t="s">
        <v>83</v>
      </c>
      <c r="G19" s="658" t="s">
        <v>83</v>
      </c>
      <c r="H19" s="625">
        <v>0</v>
      </c>
      <c r="I19" s="658" t="s">
        <v>83</v>
      </c>
      <c r="J19" s="658" t="s">
        <v>83</v>
      </c>
      <c r="K19" s="659">
        <v>0</v>
      </c>
      <c r="L19" s="658">
        <v>1154</v>
      </c>
      <c r="M19" s="658">
        <v>1554</v>
      </c>
      <c r="N19" s="652">
        <v>1669.16</v>
      </c>
      <c r="O19" s="645">
        <v>0</v>
      </c>
      <c r="P19" s="658">
        <v>183</v>
      </c>
      <c r="Q19" s="653">
        <v>233.84</v>
      </c>
      <c r="R19" s="658">
        <v>1617</v>
      </c>
      <c r="S19" s="658">
        <v>1848</v>
      </c>
      <c r="T19" s="658">
        <v>2115</v>
      </c>
    </row>
    <row r="20" spans="1:20" s="638" customFormat="1" x14ac:dyDescent="0.25">
      <c r="A20" s="683"/>
      <c r="B20" s="319" t="s">
        <v>372</v>
      </c>
      <c r="C20" s="669"/>
      <c r="D20" s="670"/>
      <c r="E20" s="670"/>
      <c r="F20" s="648"/>
      <c r="G20" s="670"/>
      <c r="H20" s="649"/>
      <c r="I20" s="670"/>
      <c r="J20" s="670"/>
      <c r="K20" s="671"/>
      <c r="L20" s="670"/>
      <c r="M20" s="670"/>
      <c r="N20" s="670"/>
      <c r="O20" s="648"/>
      <c r="P20" s="670"/>
      <c r="Q20" s="649"/>
      <c r="R20" s="670"/>
      <c r="S20" s="670"/>
      <c r="T20" s="670"/>
    </row>
    <row r="21" spans="1:20" x14ac:dyDescent="0.25">
      <c r="A21" s="683"/>
      <c r="B21" s="639" t="s">
        <v>367</v>
      </c>
      <c r="C21" s="665" t="str">
        <f>IFERROR(C15/I15,"")</f>
        <v/>
      </c>
      <c r="D21" s="246" t="str">
        <f t="shared" ref="D21:E21" si="0">IFERROR(D15/J15,"")</f>
        <v/>
      </c>
      <c r="E21" s="246" t="str">
        <f t="shared" si="0"/>
        <v/>
      </c>
      <c r="F21" s="611" t="str">
        <f>IFERROR(F15/I15,"")</f>
        <v/>
      </c>
      <c r="G21" s="246" t="str">
        <f t="shared" ref="G21:H21" si="1">IFERROR(G15/J15,"")</f>
        <v/>
      </c>
      <c r="H21" s="625" t="str">
        <f t="shared" si="1"/>
        <v/>
      </c>
      <c r="I21" s="658"/>
      <c r="J21" s="658"/>
      <c r="K21" s="659"/>
      <c r="L21" s="665">
        <f>IFERROR(L15/R15,"")</f>
        <v>0.85961657390228818</v>
      </c>
      <c r="M21" s="246">
        <f t="shared" ref="M21:N21" si="2">IFERROR(M15/S15,"")</f>
        <v>0.96198830409356728</v>
      </c>
      <c r="N21" s="246">
        <f t="shared" si="2"/>
        <v>0.77976190476190477</v>
      </c>
      <c r="O21" s="611">
        <f>IFERROR(O15/R15,"")</f>
        <v>1.2368583797155226E-2</v>
      </c>
      <c r="P21" s="246">
        <f t="shared" ref="P21:Q21" si="3">IFERROR(P15/S15,"")</f>
        <v>2.046783625730994E-2</v>
      </c>
      <c r="Q21" s="625">
        <f t="shared" si="3"/>
        <v>4.1666666666666664E-2</v>
      </c>
      <c r="R21" s="658"/>
      <c r="S21" s="658"/>
      <c r="T21" s="658"/>
    </row>
    <row r="22" spans="1:20" x14ac:dyDescent="0.25">
      <c r="A22" s="683"/>
      <c r="B22" s="640" t="s">
        <v>368</v>
      </c>
      <c r="C22" s="664" t="str">
        <f t="shared" ref="C22:C25" si="4">IFERROR(C16/I16,"")</f>
        <v/>
      </c>
      <c r="D22" s="247" t="str">
        <f t="shared" ref="D22:E22" si="5">IFERROR(D16/J16,"")</f>
        <v/>
      </c>
      <c r="E22" s="247" t="str">
        <f t="shared" si="5"/>
        <v/>
      </c>
      <c r="F22" s="650" t="str">
        <f t="shared" ref="F22:H22" si="6">IFERROR(F16/I16,"")</f>
        <v/>
      </c>
      <c r="G22" s="247" t="str">
        <f t="shared" si="6"/>
        <v/>
      </c>
      <c r="H22" s="626" t="str">
        <f t="shared" si="6"/>
        <v/>
      </c>
      <c r="I22" s="660"/>
      <c r="J22" s="660"/>
      <c r="K22" s="661"/>
      <c r="L22" s="247">
        <f t="shared" ref="L22:N22" si="7">IFERROR(L16/R16,"")</f>
        <v>0.8456973293768546</v>
      </c>
      <c r="M22" s="247">
        <f t="shared" si="7"/>
        <v>0.94736842105263153</v>
      </c>
      <c r="N22" s="247">
        <f t="shared" si="7"/>
        <v>0.44692041522491349</v>
      </c>
      <c r="O22" s="650">
        <f t="shared" ref="O22:Q22" si="8">IFERROR(O16/R16,"")</f>
        <v>4.4510385756676561E-2</v>
      </c>
      <c r="P22" s="247">
        <f t="shared" si="8"/>
        <v>3.5087719298245612E-2</v>
      </c>
      <c r="Q22" s="626">
        <f t="shared" si="8"/>
        <v>2.3667820069204152E-2</v>
      </c>
      <c r="R22" s="660"/>
      <c r="S22" s="660"/>
      <c r="T22" s="660"/>
    </row>
    <row r="23" spans="1:20" x14ac:dyDescent="0.25">
      <c r="A23" s="683"/>
      <c r="B23" s="639" t="s">
        <v>369</v>
      </c>
      <c r="C23" s="665" t="str">
        <f t="shared" si="4"/>
        <v/>
      </c>
      <c r="D23" s="246" t="str">
        <f t="shared" ref="D23:E23" si="9">IFERROR(D17/J17,"")</f>
        <v/>
      </c>
      <c r="E23" s="246" t="str">
        <f t="shared" si="9"/>
        <v/>
      </c>
      <c r="F23" s="611" t="str">
        <f t="shared" ref="F23:H23" si="10">IFERROR(F17/I17,"")</f>
        <v/>
      </c>
      <c r="G23" s="246" t="str">
        <f t="shared" si="10"/>
        <v/>
      </c>
      <c r="H23" s="625" t="str">
        <f t="shared" si="10"/>
        <v/>
      </c>
      <c r="I23" s="658"/>
      <c r="J23" s="658"/>
      <c r="K23" s="659"/>
      <c r="L23" s="246">
        <f t="shared" ref="L23:N23" si="11">IFERROR(L17/R17,"")</f>
        <v>0.40503432494279173</v>
      </c>
      <c r="M23" s="246">
        <f t="shared" si="11"/>
        <v>0.88888888888888884</v>
      </c>
      <c r="N23" s="246">
        <f t="shared" si="11"/>
        <v>0.32841328413284132</v>
      </c>
      <c r="O23" s="611">
        <f t="shared" ref="O23:Q23" si="12">IFERROR(O17/R17,"")</f>
        <v>0.20366132723112129</v>
      </c>
      <c r="P23" s="246">
        <f t="shared" si="12"/>
        <v>1.4619883040935672E-2</v>
      </c>
      <c r="Q23" s="625">
        <f t="shared" si="12"/>
        <v>0</v>
      </c>
      <c r="R23" s="658"/>
      <c r="S23" s="658"/>
      <c r="T23" s="658"/>
    </row>
    <row r="24" spans="1:20" x14ac:dyDescent="0.25">
      <c r="A24" s="683"/>
      <c r="B24" s="640" t="s">
        <v>370</v>
      </c>
      <c r="C24" s="664" t="str">
        <f t="shared" si="4"/>
        <v/>
      </c>
      <c r="D24" s="247" t="str">
        <f t="shared" ref="D24:E24" si="13">IFERROR(D18/J18,"")</f>
        <v/>
      </c>
      <c r="E24" s="247" t="str">
        <f t="shared" si="13"/>
        <v/>
      </c>
      <c r="F24" s="650" t="str">
        <f t="shared" ref="F24:H24" si="14">IFERROR(F18/I18,"")</f>
        <v/>
      </c>
      <c r="G24" s="247" t="str">
        <f t="shared" si="14"/>
        <v/>
      </c>
      <c r="H24" s="626" t="str">
        <f t="shared" si="14"/>
        <v/>
      </c>
      <c r="I24" s="660"/>
      <c r="J24" s="660"/>
      <c r="K24" s="661"/>
      <c r="L24" s="247">
        <f t="shared" ref="L24:N24" si="15">IFERROR(L18/R18,"")</f>
        <v>0.54896142433234418</v>
      </c>
      <c r="M24" s="247">
        <f t="shared" si="15"/>
        <v>0.85380116959064323</v>
      </c>
      <c r="N24" s="247">
        <f t="shared" si="15"/>
        <v>8.5328719723183385E-2</v>
      </c>
      <c r="O24" s="650">
        <f t="shared" ref="O24:Q24" si="16">IFERROR(O18/R18,"")</f>
        <v>2.967359050445104E-2</v>
      </c>
      <c r="P24" s="247">
        <f t="shared" si="16"/>
        <v>5.8479532163742687E-3</v>
      </c>
      <c r="Q24" s="626">
        <f t="shared" si="16"/>
        <v>3.9238754325259514E-2</v>
      </c>
      <c r="R24" s="660"/>
      <c r="S24" s="660"/>
      <c r="T24" s="660"/>
    </row>
    <row r="25" spans="1:20" ht="15.75" thickBot="1" x14ac:dyDescent="0.3">
      <c r="A25" s="683"/>
      <c r="B25" s="641" t="s">
        <v>371</v>
      </c>
      <c r="C25" s="666" t="str">
        <f t="shared" si="4"/>
        <v/>
      </c>
      <c r="D25" s="667" t="str">
        <f t="shared" ref="D25:E25" si="17">IFERROR(D19/J19,"")</f>
        <v/>
      </c>
      <c r="E25" s="667" t="str">
        <f t="shared" si="17"/>
        <v/>
      </c>
      <c r="F25" s="651" t="str">
        <f t="shared" ref="F25:H25" si="18">IFERROR(F19/I19,"")</f>
        <v/>
      </c>
      <c r="G25" s="667" t="str">
        <f t="shared" si="18"/>
        <v/>
      </c>
      <c r="H25" s="647" t="str">
        <f t="shared" si="18"/>
        <v/>
      </c>
      <c r="I25" s="662"/>
      <c r="J25" s="662"/>
      <c r="K25" s="668"/>
      <c r="L25" s="667">
        <f t="shared" ref="L25:N25" si="19">IFERROR(L19/R19,"")</f>
        <v>0.71366728509585653</v>
      </c>
      <c r="M25" s="667">
        <f t="shared" si="19"/>
        <v>0.84090909090909094</v>
      </c>
      <c r="N25" s="667">
        <f t="shared" si="19"/>
        <v>0.78920094562647758</v>
      </c>
      <c r="O25" s="651">
        <f t="shared" ref="O25:Q25" si="20">IFERROR(O19/R19,"")</f>
        <v>0</v>
      </c>
      <c r="P25" s="667">
        <f t="shared" si="20"/>
        <v>9.9025974025974031E-2</v>
      </c>
      <c r="Q25" s="647">
        <f t="shared" si="20"/>
        <v>0.11056264775413711</v>
      </c>
      <c r="R25" s="662"/>
      <c r="S25" s="662"/>
      <c r="T25" s="662"/>
    </row>
    <row r="26" spans="1:20" x14ac:dyDescent="0.25">
      <c r="A26" s="683"/>
      <c r="B26" s="683"/>
      <c r="C26" s="683"/>
      <c r="D26" s="683"/>
      <c r="E26" s="683"/>
      <c r="F26" s="683"/>
      <c r="G26" s="683"/>
      <c r="H26" s="683"/>
      <c r="I26" s="683"/>
      <c r="J26" s="683"/>
      <c r="K26" s="683"/>
      <c r="L26" s="683"/>
      <c r="M26" s="683"/>
      <c r="N26" s="683"/>
      <c r="O26" s="683"/>
      <c r="P26" s="683"/>
      <c r="Q26" s="683"/>
      <c r="R26" s="683"/>
      <c r="S26" s="683"/>
      <c r="T26" s="683"/>
    </row>
    <row r="27" spans="1:20" x14ac:dyDescent="0.25">
      <c r="A27" s="684" t="s">
        <v>373</v>
      </c>
      <c r="B27" s="683"/>
      <c r="C27" s="683"/>
      <c r="D27" s="683"/>
      <c r="E27" s="683"/>
      <c r="F27" s="683"/>
      <c r="G27" s="683"/>
      <c r="H27" s="683"/>
      <c r="I27" s="683"/>
      <c r="J27" s="683"/>
      <c r="K27" s="683"/>
      <c r="L27" s="683"/>
      <c r="M27" s="683"/>
      <c r="N27" s="683"/>
      <c r="O27" s="683"/>
      <c r="P27" s="683"/>
      <c r="Q27" s="683"/>
      <c r="R27" s="683"/>
      <c r="S27" s="683"/>
      <c r="T27" s="683"/>
    </row>
    <row r="28" spans="1:20" x14ac:dyDescent="0.25">
      <c r="A28" s="657"/>
      <c r="B28" s="655"/>
      <c r="C28" s="655"/>
      <c r="D28" s="655"/>
      <c r="E28" s="655"/>
      <c r="F28" s="655"/>
      <c r="G28" s="655"/>
      <c r="H28" s="655"/>
      <c r="I28" s="655"/>
      <c r="J28" s="655"/>
      <c r="K28" s="655"/>
      <c r="L28" s="655"/>
      <c r="M28" s="655"/>
      <c r="N28" s="683"/>
      <c r="O28" s="683"/>
      <c r="P28" s="683"/>
      <c r="Q28" s="683"/>
      <c r="R28" s="683"/>
      <c r="S28" s="683"/>
      <c r="T28" s="683"/>
    </row>
    <row r="29" spans="1:20" x14ac:dyDescent="0.25">
      <c r="A29" s="655"/>
      <c r="B29" s="657"/>
      <c r="C29" s="728" t="str">
        <f>$A$1</f>
        <v>Renfrewshire</v>
      </c>
      <c r="D29" s="729"/>
      <c r="E29" s="729"/>
      <c r="F29" s="729"/>
      <c r="G29" s="729"/>
      <c r="H29" s="729"/>
      <c r="I29" s="729"/>
      <c r="J29" s="729"/>
      <c r="K29" s="737"/>
      <c r="L29" s="729" t="s">
        <v>78</v>
      </c>
      <c r="M29" s="729"/>
      <c r="N29" s="729"/>
      <c r="O29" s="729"/>
      <c r="P29" s="729"/>
      <c r="Q29" s="729"/>
      <c r="R29" s="729"/>
      <c r="S29" s="729"/>
      <c r="T29" s="729"/>
    </row>
    <row r="30" spans="1:20" x14ac:dyDescent="0.25">
      <c r="A30" s="655"/>
      <c r="B30" s="657"/>
      <c r="C30" s="739" t="s">
        <v>363</v>
      </c>
      <c r="D30" s="740" t="s">
        <v>363</v>
      </c>
      <c r="E30" s="763" t="s">
        <v>363</v>
      </c>
      <c r="F30" s="762" t="s">
        <v>364</v>
      </c>
      <c r="G30" s="740" t="s">
        <v>364</v>
      </c>
      <c r="H30" s="763" t="s">
        <v>364</v>
      </c>
      <c r="I30" s="740" t="s">
        <v>365</v>
      </c>
      <c r="J30" s="740" t="s">
        <v>365</v>
      </c>
      <c r="K30" s="763" t="s">
        <v>365</v>
      </c>
      <c r="L30" s="739" t="s">
        <v>363</v>
      </c>
      <c r="M30" s="740" t="s">
        <v>363</v>
      </c>
      <c r="N30" s="763" t="s">
        <v>363</v>
      </c>
      <c r="O30" s="762" t="s">
        <v>364</v>
      </c>
      <c r="P30" s="740" t="s">
        <v>364</v>
      </c>
      <c r="Q30" s="763" t="s">
        <v>364</v>
      </c>
      <c r="R30" s="762" t="s">
        <v>365</v>
      </c>
      <c r="S30" s="740" t="s">
        <v>365</v>
      </c>
      <c r="T30" s="740" t="s">
        <v>365</v>
      </c>
    </row>
    <row r="31" spans="1:20" ht="15.75" thickBot="1" x14ac:dyDescent="0.3">
      <c r="A31" s="655"/>
      <c r="B31" s="657" t="s">
        <v>366</v>
      </c>
      <c r="C31" s="672" t="s">
        <v>82</v>
      </c>
      <c r="D31" s="719" t="s">
        <v>84</v>
      </c>
      <c r="E31" s="719" t="s">
        <v>85</v>
      </c>
      <c r="F31" s="642" t="s">
        <v>82</v>
      </c>
      <c r="G31" s="719" t="s">
        <v>84</v>
      </c>
      <c r="H31" s="201" t="s">
        <v>85</v>
      </c>
      <c r="I31" s="719" t="s">
        <v>82</v>
      </c>
      <c r="J31" s="719" t="s">
        <v>84</v>
      </c>
      <c r="K31" s="91" t="s">
        <v>85</v>
      </c>
      <c r="L31" s="719" t="s">
        <v>82</v>
      </c>
      <c r="M31" s="719" t="s">
        <v>84</v>
      </c>
      <c r="N31" s="719" t="s">
        <v>85</v>
      </c>
      <c r="O31" s="642" t="s">
        <v>82</v>
      </c>
      <c r="P31" s="719" t="s">
        <v>84</v>
      </c>
      <c r="Q31" s="201" t="s">
        <v>85</v>
      </c>
      <c r="R31" s="719" t="s">
        <v>82</v>
      </c>
      <c r="S31" s="719" t="s">
        <v>84</v>
      </c>
      <c r="T31" s="719" t="s">
        <v>85</v>
      </c>
    </row>
    <row r="32" spans="1:20" x14ac:dyDescent="0.25">
      <c r="A32" s="655"/>
      <c r="B32" s="160" t="s">
        <v>81</v>
      </c>
      <c r="C32" s="84"/>
      <c r="D32" s="81"/>
      <c r="E32" s="81"/>
      <c r="F32" s="643"/>
      <c r="G32" s="81"/>
      <c r="H32" s="644"/>
      <c r="I32" s="81"/>
      <c r="J32" s="81"/>
      <c r="K32" s="85"/>
      <c r="L32" s="81"/>
      <c r="M32" s="81"/>
      <c r="N32" s="81"/>
      <c r="O32" s="643"/>
      <c r="P32" s="81"/>
      <c r="Q32" s="644"/>
      <c r="R32" s="81"/>
      <c r="S32" s="81"/>
      <c r="T32" s="81"/>
    </row>
    <row r="33" spans="1:20" x14ac:dyDescent="0.25">
      <c r="A33" s="655"/>
      <c r="B33" s="505" t="s">
        <v>374</v>
      </c>
      <c r="C33" s="665" t="s">
        <v>83</v>
      </c>
      <c r="D33" s="658" t="s">
        <v>83</v>
      </c>
      <c r="E33" s="658">
        <v>0</v>
      </c>
      <c r="F33" s="674" t="s">
        <v>83</v>
      </c>
      <c r="G33" s="652" t="s">
        <v>83</v>
      </c>
      <c r="H33" s="675">
        <v>0</v>
      </c>
      <c r="I33" s="658" t="s">
        <v>83</v>
      </c>
      <c r="J33" s="658" t="s">
        <v>83</v>
      </c>
      <c r="K33" s="659">
        <v>0</v>
      </c>
      <c r="L33" s="658">
        <v>433</v>
      </c>
      <c r="M33" s="658">
        <v>356</v>
      </c>
      <c r="N33" s="652">
        <v>324</v>
      </c>
      <c r="O33" s="645">
        <v>0</v>
      </c>
      <c r="P33" s="658">
        <v>4</v>
      </c>
      <c r="Q33" s="653">
        <v>0</v>
      </c>
      <c r="R33" s="658">
        <v>437</v>
      </c>
      <c r="S33" s="658">
        <v>365</v>
      </c>
      <c r="T33" s="658">
        <v>336</v>
      </c>
    </row>
    <row r="34" spans="1:20" x14ac:dyDescent="0.25">
      <c r="A34" s="655"/>
      <c r="B34" s="506" t="s">
        <v>375</v>
      </c>
      <c r="C34" s="664" t="s">
        <v>83</v>
      </c>
      <c r="D34" s="660" t="s">
        <v>83</v>
      </c>
      <c r="E34" s="660">
        <v>0</v>
      </c>
      <c r="F34" s="676" t="s">
        <v>83</v>
      </c>
      <c r="G34" s="663" t="s">
        <v>83</v>
      </c>
      <c r="H34" s="677">
        <v>0</v>
      </c>
      <c r="I34" s="660" t="s">
        <v>83</v>
      </c>
      <c r="J34" s="660" t="s">
        <v>83</v>
      </c>
      <c r="K34" s="661">
        <v>0</v>
      </c>
      <c r="L34" s="660">
        <v>300</v>
      </c>
      <c r="M34" s="660">
        <v>351</v>
      </c>
      <c r="N34" s="663">
        <v>1855.6</v>
      </c>
      <c r="O34" s="646">
        <v>0</v>
      </c>
      <c r="P34" s="660">
        <v>5</v>
      </c>
      <c r="Q34" s="654">
        <v>39.4</v>
      </c>
      <c r="R34" s="660">
        <v>337</v>
      </c>
      <c r="S34" s="660">
        <v>365</v>
      </c>
      <c r="T34" s="660">
        <v>2115</v>
      </c>
    </row>
    <row r="35" spans="1:20" x14ac:dyDescent="0.25">
      <c r="A35" s="655"/>
      <c r="B35" s="505" t="s">
        <v>376</v>
      </c>
      <c r="C35" s="665" t="s">
        <v>83</v>
      </c>
      <c r="D35" s="658" t="s">
        <v>83</v>
      </c>
      <c r="E35" s="658">
        <v>0</v>
      </c>
      <c r="F35" s="674" t="s">
        <v>83</v>
      </c>
      <c r="G35" s="652" t="s">
        <v>83</v>
      </c>
      <c r="H35" s="675">
        <v>0</v>
      </c>
      <c r="I35" s="658" t="s">
        <v>83</v>
      </c>
      <c r="J35" s="658" t="s">
        <v>83</v>
      </c>
      <c r="K35" s="659">
        <v>0</v>
      </c>
      <c r="L35" s="658">
        <v>295</v>
      </c>
      <c r="M35" s="658">
        <v>347</v>
      </c>
      <c r="N35" s="652">
        <v>111</v>
      </c>
      <c r="O35" s="645">
        <v>5</v>
      </c>
      <c r="P35" s="658">
        <v>14</v>
      </c>
      <c r="Q35" s="653">
        <v>0</v>
      </c>
      <c r="R35" s="658">
        <v>337</v>
      </c>
      <c r="S35" s="658">
        <v>365</v>
      </c>
      <c r="T35" s="658">
        <v>271</v>
      </c>
    </row>
    <row r="36" spans="1:20" x14ac:dyDescent="0.25">
      <c r="A36" s="655"/>
      <c r="B36" s="506" t="s">
        <v>377</v>
      </c>
      <c r="C36" s="664" t="s">
        <v>83</v>
      </c>
      <c r="D36" s="660" t="s">
        <v>83</v>
      </c>
      <c r="E36" s="660">
        <v>0</v>
      </c>
      <c r="F36" s="676" t="s">
        <v>83</v>
      </c>
      <c r="G36" s="663" t="s">
        <v>83</v>
      </c>
      <c r="H36" s="677">
        <v>0</v>
      </c>
      <c r="I36" s="660" t="s">
        <v>83</v>
      </c>
      <c r="J36" s="660" t="s">
        <v>83</v>
      </c>
      <c r="K36" s="661">
        <v>0</v>
      </c>
      <c r="L36" s="660">
        <v>281</v>
      </c>
      <c r="M36" s="660">
        <v>346</v>
      </c>
      <c r="N36" s="663">
        <v>1375.4</v>
      </c>
      <c r="O36" s="646">
        <v>19</v>
      </c>
      <c r="P36" s="660">
        <v>12</v>
      </c>
      <c r="Q36" s="654">
        <v>222.6</v>
      </c>
      <c r="R36" s="660">
        <v>337</v>
      </c>
      <c r="S36" s="660">
        <v>365</v>
      </c>
      <c r="T36" s="660">
        <v>2115</v>
      </c>
    </row>
    <row r="37" spans="1:20" ht="15.75" thickBot="1" x14ac:dyDescent="0.3">
      <c r="A37" s="657"/>
      <c r="B37" s="673" t="s">
        <v>378</v>
      </c>
      <c r="C37" s="665" t="s">
        <v>83</v>
      </c>
      <c r="D37" s="658" t="s">
        <v>83</v>
      </c>
      <c r="E37" s="658">
        <v>0</v>
      </c>
      <c r="F37" s="674" t="s">
        <v>83</v>
      </c>
      <c r="G37" s="652" t="s">
        <v>83</v>
      </c>
      <c r="H37" s="675">
        <v>0</v>
      </c>
      <c r="I37" s="658" t="s">
        <v>83</v>
      </c>
      <c r="J37" s="658" t="s">
        <v>83</v>
      </c>
      <c r="K37" s="659">
        <v>0</v>
      </c>
      <c r="L37" s="658">
        <v>1277</v>
      </c>
      <c r="M37" s="658">
        <v>1644</v>
      </c>
      <c r="N37" s="652">
        <v>1630.4</v>
      </c>
      <c r="O37" s="645">
        <v>14</v>
      </c>
      <c r="P37" s="658">
        <v>76</v>
      </c>
      <c r="Q37" s="653">
        <v>114.6</v>
      </c>
      <c r="R37" s="658">
        <v>1617</v>
      </c>
      <c r="S37" s="658">
        <v>1871</v>
      </c>
      <c r="T37" s="658">
        <v>2115</v>
      </c>
    </row>
    <row r="38" spans="1:20" x14ac:dyDescent="0.25">
      <c r="A38" s="655"/>
      <c r="B38" s="319" t="s">
        <v>372</v>
      </c>
      <c r="C38" s="669"/>
      <c r="D38" s="670"/>
      <c r="E38" s="670"/>
      <c r="F38" s="648"/>
      <c r="G38" s="670"/>
      <c r="H38" s="649"/>
      <c r="I38" s="670"/>
      <c r="J38" s="670"/>
      <c r="K38" s="671"/>
      <c r="L38" s="670"/>
      <c r="M38" s="670"/>
      <c r="N38" s="670"/>
      <c r="O38" s="648"/>
      <c r="P38" s="670"/>
      <c r="Q38" s="649"/>
      <c r="R38" s="670"/>
      <c r="S38" s="670"/>
      <c r="T38" s="670"/>
    </row>
    <row r="39" spans="1:20" x14ac:dyDescent="0.25">
      <c r="A39" s="655"/>
      <c r="B39" s="505" t="s">
        <v>374</v>
      </c>
      <c r="C39" s="665" t="str">
        <f>IFERROR(C33/I33,"")</f>
        <v/>
      </c>
      <c r="D39" s="246" t="str">
        <f t="shared" ref="D39:D43" si="21">IFERROR(D33/J33,"")</f>
        <v/>
      </c>
      <c r="E39" s="246" t="str">
        <f t="shared" ref="E39:E43" si="22">IFERROR(E33/K33,"")</f>
        <v/>
      </c>
      <c r="F39" s="611" t="str">
        <f>IFERROR(F33/I33,"")</f>
        <v/>
      </c>
      <c r="G39" s="246" t="str">
        <f t="shared" ref="G39:G43" si="23">IFERROR(G33/J33,"")</f>
        <v/>
      </c>
      <c r="H39" s="625" t="str">
        <f t="shared" ref="H39:H43" si="24">IFERROR(H33/K33,"")</f>
        <v/>
      </c>
      <c r="I39" s="658"/>
      <c r="J39" s="658"/>
      <c r="K39" s="659"/>
      <c r="L39" s="665">
        <f>IFERROR(L33/R33,"")</f>
        <v>0.99084668192219683</v>
      </c>
      <c r="M39" s="246">
        <f t="shared" ref="M39:M43" si="25">IFERROR(M33/S33,"")</f>
        <v>0.97534246575342465</v>
      </c>
      <c r="N39" s="246">
        <f t="shared" ref="N39:N43" si="26">IFERROR(N33/T33,"")</f>
        <v>0.9642857142857143</v>
      </c>
      <c r="O39" s="611">
        <f>IFERROR(O33/R33,"")</f>
        <v>0</v>
      </c>
      <c r="P39" s="246">
        <f t="shared" ref="P39:P43" si="27">IFERROR(P33/S33,"")</f>
        <v>1.0958904109589041E-2</v>
      </c>
      <c r="Q39" s="625">
        <f t="shared" ref="Q39:Q43" si="28">IFERROR(Q33/T33,"")</f>
        <v>0</v>
      </c>
      <c r="R39" s="658"/>
      <c r="S39" s="658"/>
      <c r="T39" s="658"/>
    </row>
    <row r="40" spans="1:20" x14ac:dyDescent="0.25">
      <c r="A40" s="655"/>
      <c r="B40" s="506" t="s">
        <v>375</v>
      </c>
      <c r="C40" s="664" t="str">
        <f t="shared" ref="C40:C43" si="29">IFERROR(C34/I34,"")</f>
        <v/>
      </c>
      <c r="D40" s="247" t="str">
        <f t="shared" si="21"/>
        <v/>
      </c>
      <c r="E40" s="247" t="str">
        <f t="shared" si="22"/>
        <v/>
      </c>
      <c r="F40" s="650" t="str">
        <f t="shared" ref="F40:F43" si="30">IFERROR(F34/I34,"")</f>
        <v/>
      </c>
      <c r="G40" s="247" t="str">
        <f t="shared" si="23"/>
        <v/>
      </c>
      <c r="H40" s="626" t="str">
        <f t="shared" si="24"/>
        <v/>
      </c>
      <c r="I40" s="660"/>
      <c r="J40" s="660"/>
      <c r="K40" s="661"/>
      <c r="L40" s="247">
        <f t="shared" ref="L40:L43" si="31">IFERROR(L34/R34,"")</f>
        <v>0.89020771513353114</v>
      </c>
      <c r="M40" s="247">
        <f t="shared" si="25"/>
        <v>0.9616438356164384</v>
      </c>
      <c r="N40" s="247">
        <f t="shared" si="26"/>
        <v>0.87735224586288407</v>
      </c>
      <c r="O40" s="650">
        <f t="shared" ref="O40:O43" si="32">IFERROR(O34/R34,"")</f>
        <v>0</v>
      </c>
      <c r="P40" s="247">
        <f t="shared" si="27"/>
        <v>1.3698630136986301E-2</v>
      </c>
      <c r="Q40" s="626">
        <f t="shared" si="28"/>
        <v>1.8628841607565012E-2</v>
      </c>
      <c r="R40" s="660"/>
      <c r="S40" s="660"/>
      <c r="T40" s="660"/>
    </row>
    <row r="41" spans="1:20" x14ac:dyDescent="0.25">
      <c r="A41" s="655"/>
      <c r="B41" s="505" t="s">
        <v>376</v>
      </c>
      <c r="C41" s="665" t="str">
        <f t="shared" si="29"/>
        <v/>
      </c>
      <c r="D41" s="246" t="str">
        <f t="shared" si="21"/>
        <v/>
      </c>
      <c r="E41" s="246" t="str">
        <f t="shared" si="22"/>
        <v/>
      </c>
      <c r="F41" s="611" t="str">
        <f t="shared" si="30"/>
        <v/>
      </c>
      <c r="G41" s="246" t="str">
        <f t="shared" si="23"/>
        <v/>
      </c>
      <c r="H41" s="625" t="str">
        <f t="shared" si="24"/>
        <v/>
      </c>
      <c r="I41" s="658"/>
      <c r="J41" s="658"/>
      <c r="K41" s="659"/>
      <c r="L41" s="246">
        <f t="shared" si="31"/>
        <v>0.87537091988130566</v>
      </c>
      <c r="M41" s="246">
        <f t="shared" si="25"/>
        <v>0.9506849315068493</v>
      </c>
      <c r="N41" s="246">
        <f t="shared" si="26"/>
        <v>0.40959409594095941</v>
      </c>
      <c r="O41" s="611">
        <f t="shared" si="32"/>
        <v>1.483679525222552E-2</v>
      </c>
      <c r="P41" s="246">
        <f t="shared" si="27"/>
        <v>3.8356164383561646E-2</v>
      </c>
      <c r="Q41" s="625">
        <f t="shared" si="28"/>
        <v>0</v>
      </c>
      <c r="R41" s="658"/>
      <c r="S41" s="658"/>
      <c r="T41" s="658"/>
    </row>
    <row r="42" spans="1:20" x14ac:dyDescent="0.25">
      <c r="A42" s="655"/>
      <c r="B42" s="506" t="s">
        <v>377</v>
      </c>
      <c r="C42" s="664" t="str">
        <f t="shared" si="29"/>
        <v/>
      </c>
      <c r="D42" s="247" t="str">
        <f t="shared" si="21"/>
        <v/>
      </c>
      <c r="E42" s="247" t="str">
        <f t="shared" si="22"/>
        <v/>
      </c>
      <c r="F42" s="650" t="str">
        <f t="shared" si="30"/>
        <v/>
      </c>
      <c r="G42" s="247" t="str">
        <f t="shared" si="23"/>
        <v/>
      </c>
      <c r="H42" s="626" t="str">
        <f t="shared" si="24"/>
        <v/>
      </c>
      <c r="I42" s="660"/>
      <c r="J42" s="660"/>
      <c r="K42" s="661"/>
      <c r="L42" s="247">
        <f t="shared" si="31"/>
        <v>0.83382789317507422</v>
      </c>
      <c r="M42" s="247">
        <f t="shared" si="25"/>
        <v>0.94794520547945205</v>
      </c>
      <c r="N42" s="247">
        <f t="shared" si="26"/>
        <v>0.65030732860520102</v>
      </c>
      <c r="O42" s="650">
        <f t="shared" si="32"/>
        <v>5.637982195845697E-2</v>
      </c>
      <c r="P42" s="247">
        <f t="shared" si="27"/>
        <v>3.287671232876712E-2</v>
      </c>
      <c r="Q42" s="626">
        <f t="shared" si="28"/>
        <v>0.1052482269503546</v>
      </c>
      <c r="R42" s="660"/>
      <c r="S42" s="660"/>
      <c r="T42" s="660"/>
    </row>
    <row r="43" spans="1:20" ht="15.75" thickBot="1" x14ac:dyDescent="0.3">
      <c r="A43" s="655"/>
      <c r="B43" s="673" t="s">
        <v>378</v>
      </c>
      <c r="C43" s="666" t="str">
        <f t="shared" si="29"/>
        <v/>
      </c>
      <c r="D43" s="667" t="str">
        <f t="shared" si="21"/>
        <v/>
      </c>
      <c r="E43" s="667" t="str">
        <f t="shared" si="22"/>
        <v/>
      </c>
      <c r="F43" s="651" t="str">
        <f t="shared" si="30"/>
        <v/>
      </c>
      <c r="G43" s="667" t="str">
        <f t="shared" si="23"/>
        <v/>
      </c>
      <c r="H43" s="647" t="str">
        <f t="shared" si="24"/>
        <v/>
      </c>
      <c r="I43" s="662"/>
      <c r="J43" s="662"/>
      <c r="K43" s="668"/>
      <c r="L43" s="667">
        <f t="shared" si="31"/>
        <v>0.78973407544836116</v>
      </c>
      <c r="M43" s="667">
        <f t="shared" si="25"/>
        <v>0.87867450561197225</v>
      </c>
      <c r="N43" s="667">
        <f t="shared" si="26"/>
        <v>0.77087470449172579</v>
      </c>
      <c r="O43" s="651">
        <f t="shared" si="32"/>
        <v>8.658008658008658E-3</v>
      </c>
      <c r="P43" s="667">
        <f t="shared" si="27"/>
        <v>4.0619989310529125E-2</v>
      </c>
      <c r="Q43" s="647">
        <f t="shared" si="28"/>
        <v>5.4184397163120568E-2</v>
      </c>
      <c r="R43" s="662"/>
      <c r="S43" s="662"/>
      <c r="T43" s="662"/>
    </row>
    <row r="44" spans="1:20" x14ac:dyDescent="0.25">
      <c r="A44" s="655"/>
      <c r="B44" s="655"/>
      <c r="C44" s="247"/>
      <c r="D44" s="660"/>
      <c r="E44" s="660"/>
      <c r="F44" s="660"/>
      <c r="G44" s="660"/>
      <c r="H44" s="247"/>
      <c r="I44" s="660"/>
      <c r="J44" s="660"/>
      <c r="K44" s="660"/>
      <c r="L44" s="660"/>
      <c r="M44" s="655"/>
      <c r="N44" s="683"/>
      <c r="O44" s="683"/>
      <c r="P44" s="683"/>
      <c r="Q44" s="683"/>
      <c r="R44" s="683"/>
      <c r="S44" s="683"/>
      <c r="T44" s="683"/>
    </row>
    <row r="45" spans="1:20" x14ac:dyDescent="0.25">
      <c r="A45" s="684" t="s">
        <v>379</v>
      </c>
      <c r="B45" s="683"/>
      <c r="C45" s="683"/>
      <c r="D45" s="683"/>
      <c r="E45" s="683"/>
      <c r="F45" s="683"/>
      <c r="G45" s="683"/>
      <c r="H45" s="683"/>
      <c r="I45" s="683"/>
      <c r="J45" s="683"/>
      <c r="K45" s="683"/>
      <c r="L45" s="683"/>
      <c r="M45" s="683"/>
      <c r="N45" s="683"/>
      <c r="O45" s="683"/>
      <c r="P45" s="683"/>
      <c r="Q45" s="683"/>
      <c r="R45" s="683"/>
      <c r="S45" s="683"/>
      <c r="T45" s="683"/>
    </row>
    <row r="46" spans="1:20" x14ac:dyDescent="0.25">
      <c r="A46" s="657"/>
      <c r="B46" s="655"/>
      <c r="C46" s="655"/>
      <c r="D46" s="655"/>
      <c r="E46" s="655"/>
      <c r="F46" s="655"/>
      <c r="G46" s="655"/>
      <c r="H46" s="655"/>
      <c r="I46" s="655"/>
      <c r="J46" s="655"/>
      <c r="K46" s="655"/>
      <c r="L46" s="655"/>
      <c r="M46" s="655"/>
      <c r="N46" s="683"/>
      <c r="O46" s="683"/>
      <c r="P46" s="683"/>
      <c r="Q46" s="683"/>
      <c r="R46" s="683"/>
      <c r="S46" s="683"/>
      <c r="T46" s="683"/>
    </row>
    <row r="47" spans="1:20" x14ac:dyDescent="0.25">
      <c r="A47" s="655"/>
      <c r="B47" s="657"/>
      <c r="C47" s="728" t="str">
        <f>$A$1</f>
        <v>Renfrewshire</v>
      </c>
      <c r="D47" s="729"/>
      <c r="E47" s="729"/>
      <c r="F47" s="729"/>
      <c r="G47" s="729"/>
      <c r="H47" s="729"/>
      <c r="I47" s="729"/>
      <c r="J47" s="729"/>
      <c r="K47" s="737"/>
      <c r="L47" s="729" t="s">
        <v>78</v>
      </c>
      <c r="M47" s="729"/>
      <c r="N47" s="729"/>
      <c r="O47" s="729"/>
      <c r="P47" s="729"/>
      <c r="Q47" s="729"/>
      <c r="R47" s="729"/>
      <c r="S47" s="729"/>
      <c r="T47" s="729"/>
    </row>
    <row r="48" spans="1:20" x14ac:dyDescent="0.25">
      <c r="A48" s="655"/>
      <c r="B48" s="657"/>
      <c r="C48" s="739" t="s">
        <v>363</v>
      </c>
      <c r="D48" s="740" t="s">
        <v>363</v>
      </c>
      <c r="E48" s="763" t="s">
        <v>363</v>
      </c>
      <c r="F48" s="762" t="s">
        <v>364</v>
      </c>
      <c r="G48" s="740" t="s">
        <v>364</v>
      </c>
      <c r="H48" s="763" t="s">
        <v>364</v>
      </c>
      <c r="I48" s="740" t="s">
        <v>365</v>
      </c>
      <c r="J48" s="740" t="s">
        <v>365</v>
      </c>
      <c r="K48" s="763" t="s">
        <v>365</v>
      </c>
      <c r="L48" s="739" t="s">
        <v>363</v>
      </c>
      <c r="M48" s="740" t="s">
        <v>363</v>
      </c>
      <c r="N48" s="763" t="s">
        <v>363</v>
      </c>
      <c r="O48" s="762" t="s">
        <v>364</v>
      </c>
      <c r="P48" s="740" t="s">
        <v>364</v>
      </c>
      <c r="Q48" s="763" t="s">
        <v>364</v>
      </c>
      <c r="R48" s="762" t="s">
        <v>365</v>
      </c>
      <c r="S48" s="740" t="s">
        <v>365</v>
      </c>
      <c r="T48" s="740" t="s">
        <v>365</v>
      </c>
    </row>
    <row r="49" spans="1:20" ht="15.75" thickBot="1" x14ac:dyDescent="0.3">
      <c r="A49" s="655"/>
      <c r="B49" s="657" t="s">
        <v>366</v>
      </c>
      <c r="C49" s="672" t="s">
        <v>82</v>
      </c>
      <c r="D49" s="719" t="s">
        <v>84</v>
      </c>
      <c r="E49" s="719" t="s">
        <v>85</v>
      </c>
      <c r="F49" s="642" t="s">
        <v>82</v>
      </c>
      <c r="G49" s="719" t="s">
        <v>84</v>
      </c>
      <c r="H49" s="201" t="s">
        <v>85</v>
      </c>
      <c r="I49" s="719" t="s">
        <v>82</v>
      </c>
      <c r="J49" s="719" t="s">
        <v>84</v>
      </c>
      <c r="K49" s="91" t="s">
        <v>85</v>
      </c>
      <c r="L49" s="719" t="s">
        <v>82</v>
      </c>
      <c r="M49" s="719" t="s">
        <v>84</v>
      </c>
      <c r="N49" s="719" t="s">
        <v>85</v>
      </c>
      <c r="O49" s="642" t="s">
        <v>82</v>
      </c>
      <c r="P49" s="719" t="s">
        <v>84</v>
      </c>
      <c r="Q49" s="201" t="s">
        <v>85</v>
      </c>
      <c r="R49" s="719" t="s">
        <v>82</v>
      </c>
      <c r="S49" s="719" t="s">
        <v>84</v>
      </c>
      <c r="T49" s="719" t="s">
        <v>85</v>
      </c>
    </row>
    <row r="50" spans="1:20" x14ac:dyDescent="0.25">
      <c r="A50" s="655"/>
      <c r="B50" s="160" t="s">
        <v>81</v>
      </c>
      <c r="C50" s="84"/>
      <c r="D50" s="81"/>
      <c r="E50" s="81"/>
      <c r="F50" s="643"/>
      <c r="G50" s="81"/>
      <c r="H50" s="644"/>
      <c r="I50" s="81"/>
      <c r="J50" s="81"/>
      <c r="K50" s="85"/>
      <c r="L50" s="81"/>
      <c r="M50" s="81"/>
      <c r="N50" s="81"/>
      <c r="O50" s="643"/>
      <c r="P50" s="81"/>
      <c r="Q50" s="644"/>
      <c r="R50" s="81"/>
      <c r="S50" s="81"/>
      <c r="T50" s="81"/>
    </row>
    <row r="51" spans="1:20" x14ac:dyDescent="0.25">
      <c r="A51" s="655"/>
      <c r="B51" s="505" t="s">
        <v>380</v>
      </c>
      <c r="C51" s="665" t="s">
        <v>83</v>
      </c>
      <c r="D51" s="658" t="s">
        <v>83</v>
      </c>
      <c r="E51" s="658">
        <v>0</v>
      </c>
      <c r="F51" s="674" t="s">
        <v>83</v>
      </c>
      <c r="G51" s="652" t="s">
        <v>83</v>
      </c>
      <c r="H51" s="675">
        <v>0</v>
      </c>
      <c r="I51" s="658" t="s">
        <v>83</v>
      </c>
      <c r="J51" s="658" t="s">
        <v>83</v>
      </c>
      <c r="K51" s="659">
        <v>0</v>
      </c>
      <c r="L51" s="658">
        <v>294</v>
      </c>
      <c r="M51" s="658">
        <v>360</v>
      </c>
      <c r="N51" s="652">
        <v>231.64</v>
      </c>
      <c r="O51" s="645">
        <v>16</v>
      </c>
      <c r="P51" s="658">
        <v>2</v>
      </c>
      <c r="Q51" s="653">
        <v>0.36</v>
      </c>
      <c r="R51" s="658">
        <v>337</v>
      </c>
      <c r="S51" s="658">
        <v>365</v>
      </c>
      <c r="T51" s="658">
        <v>336</v>
      </c>
    </row>
    <row r="52" spans="1:20" x14ac:dyDescent="0.25">
      <c r="A52" s="655"/>
      <c r="B52" s="506" t="s">
        <v>381</v>
      </c>
      <c r="C52" s="664" t="s">
        <v>83</v>
      </c>
      <c r="D52" s="660" t="s">
        <v>83</v>
      </c>
      <c r="E52" s="660">
        <v>0</v>
      </c>
      <c r="F52" s="676" t="s">
        <v>83</v>
      </c>
      <c r="G52" s="663" t="s">
        <v>83</v>
      </c>
      <c r="H52" s="677">
        <v>0</v>
      </c>
      <c r="I52" s="660" t="s">
        <v>83</v>
      </c>
      <c r="J52" s="660" t="s">
        <v>83</v>
      </c>
      <c r="K52" s="661">
        <v>0</v>
      </c>
      <c r="L52" s="660">
        <v>290</v>
      </c>
      <c r="M52" s="660">
        <v>359</v>
      </c>
      <c r="N52" s="663">
        <v>168.4</v>
      </c>
      <c r="O52" s="646">
        <v>10</v>
      </c>
      <c r="P52" s="660">
        <v>2</v>
      </c>
      <c r="Q52" s="654">
        <v>3.6</v>
      </c>
      <c r="R52" s="660">
        <v>337</v>
      </c>
      <c r="S52" s="660">
        <v>365</v>
      </c>
      <c r="T52" s="660">
        <v>289</v>
      </c>
    </row>
    <row r="53" spans="1:20" x14ac:dyDescent="0.25">
      <c r="A53" s="655"/>
      <c r="B53" s="505" t="s">
        <v>382</v>
      </c>
      <c r="C53" s="665" t="s">
        <v>83</v>
      </c>
      <c r="D53" s="658" t="s">
        <v>83</v>
      </c>
      <c r="E53" s="658">
        <v>0</v>
      </c>
      <c r="F53" s="674" t="s">
        <v>83</v>
      </c>
      <c r="G53" s="652" t="s">
        <v>83</v>
      </c>
      <c r="H53" s="675">
        <v>0</v>
      </c>
      <c r="I53" s="658" t="s">
        <v>83</v>
      </c>
      <c r="J53" s="658" t="s">
        <v>83</v>
      </c>
      <c r="K53" s="659">
        <v>0</v>
      </c>
      <c r="L53" s="658">
        <v>300</v>
      </c>
      <c r="M53" s="658">
        <v>356</v>
      </c>
      <c r="N53" s="652">
        <v>150.19999999999999</v>
      </c>
      <c r="O53" s="645">
        <v>0</v>
      </c>
      <c r="P53" s="658">
        <v>2</v>
      </c>
      <c r="Q53" s="653">
        <v>1.8</v>
      </c>
      <c r="R53" s="658">
        <v>337</v>
      </c>
      <c r="S53" s="658">
        <v>365</v>
      </c>
      <c r="T53" s="658">
        <v>289</v>
      </c>
    </row>
    <row r="54" spans="1:20" x14ac:dyDescent="0.25">
      <c r="A54" s="655"/>
      <c r="B54" s="506" t="s">
        <v>383</v>
      </c>
      <c r="C54" s="664" t="s">
        <v>83</v>
      </c>
      <c r="D54" s="660" t="s">
        <v>83</v>
      </c>
      <c r="E54" s="660">
        <v>0</v>
      </c>
      <c r="F54" s="676" t="s">
        <v>83</v>
      </c>
      <c r="G54" s="663" t="s">
        <v>83</v>
      </c>
      <c r="H54" s="677">
        <v>0</v>
      </c>
      <c r="I54" s="660" t="s">
        <v>83</v>
      </c>
      <c r="J54" s="660" t="s">
        <v>83</v>
      </c>
      <c r="K54" s="661">
        <v>0</v>
      </c>
      <c r="L54" s="660">
        <v>147</v>
      </c>
      <c r="M54" s="660">
        <v>339</v>
      </c>
      <c r="N54" s="663">
        <v>118</v>
      </c>
      <c r="O54" s="646">
        <v>17</v>
      </c>
      <c r="P54" s="660">
        <v>12</v>
      </c>
      <c r="Q54" s="654">
        <v>0</v>
      </c>
      <c r="R54" s="660">
        <v>165</v>
      </c>
      <c r="S54" s="660">
        <v>365</v>
      </c>
      <c r="T54" s="660">
        <v>271</v>
      </c>
    </row>
    <row r="55" spans="1:20" ht="15.75" thickBot="1" x14ac:dyDescent="0.3">
      <c r="A55" s="657"/>
      <c r="B55" s="673" t="s">
        <v>384</v>
      </c>
      <c r="C55" s="665" t="s">
        <v>83</v>
      </c>
      <c r="D55" s="658" t="s">
        <v>83</v>
      </c>
      <c r="E55" s="658">
        <v>0</v>
      </c>
      <c r="F55" s="674" t="s">
        <v>83</v>
      </c>
      <c r="G55" s="652" t="s">
        <v>83</v>
      </c>
      <c r="H55" s="675">
        <v>0</v>
      </c>
      <c r="I55" s="658" t="s">
        <v>83</v>
      </c>
      <c r="J55" s="658" t="s">
        <v>83</v>
      </c>
      <c r="K55" s="659">
        <v>0</v>
      </c>
      <c r="L55" s="658">
        <v>1303</v>
      </c>
      <c r="M55" s="658">
        <v>1393</v>
      </c>
      <c r="N55" s="652">
        <v>674</v>
      </c>
      <c r="O55" s="645">
        <v>6</v>
      </c>
      <c r="P55" s="658">
        <v>156</v>
      </c>
      <c r="Q55" s="653">
        <v>90</v>
      </c>
      <c r="R55" s="658">
        <v>1717</v>
      </c>
      <c r="S55" s="658">
        <v>1871</v>
      </c>
      <c r="T55" s="658">
        <v>1079</v>
      </c>
    </row>
    <row r="56" spans="1:20" x14ac:dyDescent="0.25">
      <c r="A56" s="655"/>
      <c r="B56" s="319" t="s">
        <v>372</v>
      </c>
      <c r="C56" s="669"/>
      <c r="D56" s="670"/>
      <c r="E56" s="670"/>
      <c r="F56" s="648"/>
      <c r="G56" s="670"/>
      <c r="H56" s="649"/>
      <c r="I56" s="670"/>
      <c r="J56" s="670"/>
      <c r="K56" s="671"/>
      <c r="L56" s="670"/>
      <c r="M56" s="670"/>
      <c r="N56" s="670"/>
      <c r="O56" s="648"/>
      <c r="P56" s="670"/>
      <c r="Q56" s="649"/>
      <c r="R56" s="670"/>
      <c r="S56" s="670"/>
      <c r="T56" s="670"/>
    </row>
    <row r="57" spans="1:20" x14ac:dyDescent="0.25">
      <c r="A57" s="655"/>
      <c r="B57" s="505" t="s">
        <v>380</v>
      </c>
      <c r="C57" s="665" t="str">
        <f>IFERROR(C51/I51,"")</f>
        <v/>
      </c>
      <c r="D57" s="246" t="str">
        <f t="shared" ref="D57:D61" si="33">IFERROR(D51/J51,"")</f>
        <v/>
      </c>
      <c r="E57" s="246" t="str">
        <f t="shared" ref="E57:E61" si="34">IFERROR(E51/K51,"")</f>
        <v/>
      </c>
      <c r="F57" s="611" t="str">
        <f>IFERROR(F51/I51,"")</f>
        <v/>
      </c>
      <c r="G57" s="246" t="str">
        <f t="shared" ref="G57:G61" si="35">IFERROR(G51/J51,"")</f>
        <v/>
      </c>
      <c r="H57" s="625" t="str">
        <f t="shared" ref="H57:H61" si="36">IFERROR(H51/K51,"")</f>
        <v/>
      </c>
      <c r="I57" s="658"/>
      <c r="J57" s="658"/>
      <c r="K57" s="659"/>
      <c r="L57" s="665">
        <f>IFERROR(L51/R51,"")</f>
        <v>0.87240356083086057</v>
      </c>
      <c r="M57" s="246">
        <f t="shared" ref="M57:M61" si="37">IFERROR(M51/S51,"")</f>
        <v>0.98630136986301364</v>
      </c>
      <c r="N57" s="246">
        <f t="shared" ref="N57:N61" si="38">IFERROR(N51/T51,"")</f>
        <v>0.68940476190476185</v>
      </c>
      <c r="O57" s="611">
        <f>IFERROR(O51/R51,"")</f>
        <v>4.7477744807121663E-2</v>
      </c>
      <c r="P57" s="246">
        <f t="shared" ref="P57:P61" si="39">IFERROR(P51/S51,"")</f>
        <v>5.4794520547945206E-3</v>
      </c>
      <c r="Q57" s="625">
        <f t="shared" ref="Q57:Q61" si="40">IFERROR(Q51/T51,"")</f>
        <v>1.0714285714285715E-3</v>
      </c>
      <c r="R57" s="658"/>
      <c r="S57" s="658"/>
      <c r="T57" s="658"/>
    </row>
    <row r="58" spans="1:20" x14ac:dyDescent="0.25">
      <c r="A58" s="655"/>
      <c r="B58" s="506" t="s">
        <v>381</v>
      </c>
      <c r="C58" s="664" t="str">
        <f t="shared" ref="C58:C61" si="41">IFERROR(C52/I52,"")</f>
        <v/>
      </c>
      <c r="D58" s="247" t="str">
        <f t="shared" si="33"/>
        <v/>
      </c>
      <c r="E58" s="247" t="str">
        <f t="shared" si="34"/>
        <v/>
      </c>
      <c r="F58" s="650" t="str">
        <f t="shared" ref="F58:F61" si="42">IFERROR(F52/I52,"")</f>
        <v/>
      </c>
      <c r="G58" s="247" t="str">
        <f t="shared" si="35"/>
        <v/>
      </c>
      <c r="H58" s="626" t="str">
        <f t="shared" si="36"/>
        <v/>
      </c>
      <c r="I58" s="660"/>
      <c r="J58" s="660"/>
      <c r="K58" s="661"/>
      <c r="L58" s="247">
        <f t="shared" ref="L58:L61" si="43">IFERROR(L52/R52,"")</f>
        <v>0.86053412462908008</v>
      </c>
      <c r="M58" s="247">
        <f t="shared" si="37"/>
        <v>0.98356164383561639</v>
      </c>
      <c r="N58" s="247">
        <f t="shared" si="38"/>
        <v>0.58269896193771631</v>
      </c>
      <c r="O58" s="650">
        <f t="shared" ref="O58:O61" si="44">IFERROR(O52/R52,"")</f>
        <v>2.967359050445104E-2</v>
      </c>
      <c r="P58" s="247">
        <f t="shared" si="39"/>
        <v>5.4794520547945206E-3</v>
      </c>
      <c r="Q58" s="626">
        <f t="shared" si="40"/>
        <v>1.2456747404844291E-2</v>
      </c>
      <c r="R58" s="660"/>
      <c r="S58" s="660"/>
      <c r="T58" s="660"/>
    </row>
    <row r="59" spans="1:20" x14ac:dyDescent="0.25">
      <c r="A59" s="655"/>
      <c r="B59" s="505" t="s">
        <v>382</v>
      </c>
      <c r="C59" s="665" t="str">
        <f t="shared" si="41"/>
        <v/>
      </c>
      <c r="D59" s="246" t="str">
        <f t="shared" si="33"/>
        <v/>
      </c>
      <c r="E59" s="246" t="str">
        <f t="shared" si="34"/>
        <v/>
      </c>
      <c r="F59" s="611" t="str">
        <f t="shared" si="42"/>
        <v/>
      </c>
      <c r="G59" s="246" t="str">
        <f t="shared" si="35"/>
        <v/>
      </c>
      <c r="H59" s="625" t="str">
        <f t="shared" si="36"/>
        <v/>
      </c>
      <c r="I59" s="658"/>
      <c r="J59" s="658"/>
      <c r="K59" s="659"/>
      <c r="L59" s="246">
        <f t="shared" si="43"/>
        <v>0.89020771513353114</v>
      </c>
      <c r="M59" s="246">
        <f t="shared" si="37"/>
        <v>0.97534246575342465</v>
      </c>
      <c r="N59" s="246">
        <f t="shared" si="38"/>
        <v>0.51972318339100343</v>
      </c>
      <c r="O59" s="611">
        <f t="shared" si="44"/>
        <v>0</v>
      </c>
      <c r="P59" s="246">
        <f t="shared" si="39"/>
        <v>5.4794520547945206E-3</v>
      </c>
      <c r="Q59" s="625">
        <f t="shared" si="40"/>
        <v>6.2283737024221453E-3</v>
      </c>
      <c r="R59" s="658"/>
      <c r="S59" s="658"/>
      <c r="T59" s="658"/>
    </row>
    <row r="60" spans="1:20" x14ac:dyDescent="0.25">
      <c r="A60" s="655"/>
      <c r="B60" s="506" t="s">
        <v>383</v>
      </c>
      <c r="C60" s="664" t="str">
        <f t="shared" si="41"/>
        <v/>
      </c>
      <c r="D60" s="247" t="str">
        <f t="shared" si="33"/>
        <v/>
      </c>
      <c r="E60" s="247" t="str">
        <f t="shared" si="34"/>
        <v/>
      </c>
      <c r="F60" s="650" t="str">
        <f t="shared" si="42"/>
        <v/>
      </c>
      <c r="G60" s="247" t="str">
        <f t="shared" si="35"/>
        <v/>
      </c>
      <c r="H60" s="626" t="str">
        <f t="shared" si="36"/>
        <v/>
      </c>
      <c r="I60" s="660"/>
      <c r="J60" s="660"/>
      <c r="K60" s="661"/>
      <c r="L60" s="247">
        <f t="shared" si="43"/>
        <v>0.89090909090909087</v>
      </c>
      <c r="M60" s="247">
        <f t="shared" si="37"/>
        <v>0.92876712328767119</v>
      </c>
      <c r="N60" s="247">
        <f t="shared" si="38"/>
        <v>0.43542435424354242</v>
      </c>
      <c r="O60" s="650">
        <f t="shared" si="44"/>
        <v>0.10303030303030303</v>
      </c>
      <c r="P60" s="247">
        <f t="shared" si="39"/>
        <v>3.287671232876712E-2</v>
      </c>
      <c r="Q60" s="626">
        <f t="shared" si="40"/>
        <v>0</v>
      </c>
      <c r="R60" s="660"/>
      <c r="S60" s="660"/>
      <c r="T60" s="660"/>
    </row>
    <row r="61" spans="1:20" ht="15.75" thickBot="1" x14ac:dyDescent="0.3">
      <c r="A61" s="655"/>
      <c r="B61" s="673" t="s">
        <v>384</v>
      </c>
      <c r="C61" s="666" t="str">
        <f t="shared" si="41"/>
        <v/>
      </c>
      <c r="D61" s="667" t="str">
        <f t="shared" si="33"/>
        <v/>
      </c>
      <c r="E61" s="667" t="str">
        <f t="shared" si="34"/>
        <v/>
      </c>
      <c r="F61" s="651" t="str">
        <f t="shared" si="42"/>
        <v/>
      </c>
      <c r="G61" s="667" t="str">
        <f t="shared" si="35"/>
        <v/>
      </c>
      <c r="H61" s="647" t="str">
        <f t="shared" si="36"/>
        <v/>
      </c>
      <c r="I61" s="662"/>
      <c r="J61" s="662"/>
      <c r="K61" s="668"/>
      <c r="L61" s="667">
        <f t="shared" si="43"/>
        <v>0.75888177052999417</v>
      </c>
      <c r="M61" s="667">
        <f t="shared" si="37"/>
        <v>0.74452164617851413</v>
      </c>
      <c r="N61" s="667">
        <f t="shared" si="38"/>
        <v>0.6246524559777572</v>
      </c>
      <c r="O61" s="651">
        <f t="shared" si="44"/>
        <v>3.4944670937682005E-3</v>
      </c>
      <c r="P61" s="667">
        <f t="shared" si="39"/>
        <v>8.337787279529664E-2</v>
      </c>
      <c r="Q61" s="647">
        <f t="shared" si="40"/>
        <v>8.3410565338276177E-2</v>
      </c>
      <c r="R61" s="662"/>
      <c r="S61" s="662"/>
      <c r="T61" s="662"/>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78</v>
      </c>
    </row>
    <row r="3" spans="1:1" x14ac:dyDescent="0.25">
      <c r="A3" s="14" t="s">
        <v>385</v>
      </c>
    </row>
    <row r="4" spans="1:1" x14ac:dyDescent="0.25">
      <c r="A4" s="15" t="s">
        <v>386</v>
      </c>
    </row>
    <row r="5" spans="1:1" x14ac:dyDescent="0.25">
      <c r="A5" s="15" t="s">
        <v>387</v>
      </c>
    </row>
    <row r="6" spans="1:1" x14ac:dyDescent="0.25">
      <c r="A6" s="15" t="s">
        <v>388</v>
      </c>
    </row>
    <row r="7" spans="1:1" x14ac:dyDescent="0.25">
      <c r="A7" s="15" t="s">
        <v>389</v>
      </c>
    </row>
    <row r="8" spans="1:1" x14ac:dyDescent="0.25">
      <c r="A8" s="15" t="s">
        <v>390</v>
      </c>
    </row>
    <row r="9" spans="1:1" x14ac:dyDescent="0.25">
      <c r="A9" s="15" t="s">
        <v>391</v>
      </c>
    </row>
    <row r="10" spans="1:1" x14ac:dyDescent="0.25">
      <c r="A10" s="15" t="s">
        <v>392</v>
      </c>
    </row>
    <row r="11" spans="1:1" x14ac:dyDescent="0.25">
      <c r="A11" s="15" t="s">
        <v>393</v>
      </c>
    </row>
    <row r="12" spans="1:1" x14ac:dyDescent="0.25">
      <c r="A12" s="15" t="s">
        <v>394</v>
      </c>
    </row>
    <row r="13" spans="1:1" x14ac:dyDescent="0.25">
      <c r="A13" s="15" t="s">
        <v>395</v>
      </c>
    </row>
    <row r="14" spans="1:1" x14ac:dyDescent="0.25">
      <c r="A14" s="15" t="s">
        <v>396</v>
      </c>
    </row>
    <row r="15" spans="1:1" x14ac:dyDescent="0.25">
      <c r="A15" s="15" t="s">
        <v>397</v>
      </c>
    </row>
    <row r="16" spans="1:1" x14ac:dyDescent="0.25">
      <c r="A16" s="15" t="s">
        <v>398</v>
      </c>
    </row>
    <row r="17" spans="1:1" x14ac:dyDescent="0.25">
      <c r="A17" s="15" t="s">
        <v>399</v>
      </c>
    </row>
    <row r="18" spans="1:1" x14ac:dyDescent="0.25">
      <c r="A18" s="15" t="s">
        <v>400</v>
      </c>
    </row>
    <row r="19" spans="1:1" x14ac:dyDescent="0.25">
      <c r="A19" s="15" t="s">
        <v>401</v>
      </c>
    </row>
    <row r="20" spans="1:1" x14ac:dyDescent="0.25">
      <c r="A20" s="15" t="s">
        <v>402</v>
      </c>
    </row>
    <row r="21" spans="1:1" x14ac:dyDescent="0.25">
      <c r="A21" s="15" t="s">
        <v>403</v>
      </c>
    </row>
    <row r="22" spans="1:1" x14ac:dyDescent="0.25">
      <c r="A22" s="15" t="s">
        <v>404</v>
      </c>
    </row>
    <row r="23" spans="1:1" x14ac:dyDescent="0.25">
      <c r="A23" s="15" t="s">
        <v>405</v>
      </c>
    </row>
    <row r="24" spans="1:1" x14ac:dyDescent="0.25">
      <c r="A24" s="15" t="s">
        <v>406</v>
      </c>
    </row>
    <row r="25" spans="1:1" x14ac:dyDescent="0.25">
      <c r="A25" s="15" t="s">
        <v>407</v>
      </c>
    </row>
    <row r="26" spans="1:1" x14ac:dyDescent="0.25">
      <c r="A26" s="15" t="s">
        <v>408</v>
      </c>
    </row>
    <row r="27" spans="1:1" x14ac:dyDescent="0.25">
      <c r="A27" s="15" t="s">
        <v>1</v>
      </c>
    </row>
    <row r="28" spans="1:1" x14ac:dyDescent="0.25">
      <c r="A28" s="15" t="s">
        <v>409</v>
      </c>
    </row>
    <row r="29" spans="1:1" x14ac:dyDescent="0.25">
      <c r="A29" s="15" t="s">
        <v>410</v>
      </c>
    </row>
    <row r="30" spans="1:1" x14ac:dyDescent="0.25">
      <c r="A30" s="15" t="s">
        <v>411</v>
      </c>
    </row>
    <row r="31" spans="1:1" x14ac:dyDescent="0.25">
      <c r="A31" s="15" t="s">
        <v>412</v>
      </c>
    </row>
    <row r="32" spans="1:1" x14ac:dyDescent="0.25">
      <c r="A32" s="15" t="s">
        <v>413</v>
      </c>
    </row>
    <row r="33" spans="1:1" x14ac:dyDescent="0.25">
      <c r="A33" s="15" t="s">
        <v>414</v>
      </c>
    </row>
    <row r="34" spans="1:1" x14ac:dyDescent="0.25">
      <c r="A34" s="15" t="s">
        <v>415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6"/>
  <sheetViews>
    <sheetView zoomScaleNormal="100" workbookViewId="0">
      <selection activeCell="A3" sqref="A3"/>
    </sheetView>
  </sheetViews>
  <sheetFormatPr defaultRowHeight="15" x14ac:dyDescent="0.25"/>
  <cols>
    <col min="1" max="1" width="12" style="683" customWidth="1"/>
    <col min="2" max="2" width="162.140625" style="683" customWidth="1"/>
    <col min="3" max="3" width="107.28515625" style="683" customWidth="1"/>
    <col min="4" max="16384" width="9.140625" style="683"/>
  </cols>
  <sheetData>
    <row r="1" spans="1:4" ht="18.75" x14ac:dyDescent="0.3">
      <c r="A1" s="691" t="s">
        <v>1</v>
      </c>
      <c r="C1" s="691"/>
      <c r="D1" s="691"/>
    </row>
    <row r="2" spans="1:4" x14ac:dyDescent="0.25">
      <c r="A2" s="684" t="s">
        <v>4</v>
      </c>
    </row>
    <row r="3" spans="1:4" x14ac:dyDescent="0.25">
      <c r="A3" s="277" t="s">
        <v>21</v>
      </c>
    </row>
    <row r="4" spans="1:4" x14ac:dyDescent="0.25">
      <c r="A4" s="275"/>
    </row>
    <row r="5" spans="1:4" x14ac:dyDescent="0.25">
      <c r="A5" s="683" t="s">
        <v>22</v>
      </c>
    </row>
    <row r="6" spans="1:4" x14ac:dyDescent="0.25">
      <c r="A6" s="683" t="s">
        <v>23</v>
      </c>
    </row>
    <row r="7" spans="1:4" x14ac:dyDescent="0.25">
      <c r="A7" s="683" t="s">
        <v>24</v>
      </c>
    </row>
    <row r="8" spans="1:4" x14ac:dyDescent="0.25">
      <c r="A8" s="683" t="s">
        <v>25</v>
      </c>
    </row>
    <row r="9" spans="1:4" x14ac:dyDescent="0.25">
      <c r="A9" s="683" t="s">
        <v>26</v>
      </c>
    </row>
    <row r="11" spans="1:4" x14ac:dyDescent="0.25">
      <c r="B11" s="698" t="s">
        <v>27</v>
      </c>
      <c r="C11" s="684"/>
    </row>
    <row r="12" spans="1:4" ht="150" x14ac:dyDescent="0.25">
      <c r="B12" s="689" t="s">
        <v>28</v>
      </c>
      <c r="C12" s="686"/>
    </row>
    <row r="13" spans="1:4" ht="45" x14ac:dyDescent="0.25">
      <c r="B13" s="689" t="s">
        <v>29</v>
      </c>
      <c r="C13" s="686"/>
    </row>
    <row r="14" spans="1:4" ht="75" x14ac:dyDescent="0.25">
      <c r="B14" s="690" t="s">
        <v>30</v>
      </c>
      <c r="C14" s="655"/>
    </row>
    <row r="15" spans="1:4" x14ac:dyDescent="0.25">
      <c r="B15" s="687" t="s">
        <v>31</v>
      </c>
      <c r="C15" s="655"/>
    </row>
    <row r="16" spans="1:4" x14ac:dyDescent="0.25">
      <c r="B16" s="697" t="s">
        <v>8</v>
      </c>
      <c r="C16" s="655"/>
    </row>
    <row r="17" spans="1:3" ht="30" x14ac:dyDescent="0.25">
      <c r="B17" s="688" t="s">
        <v>32</v>
      </c>
      <c r="C17" s="655"/>
    </row>
    <row r="18" spans="1:3" x14ac:dyDescent="0.25">
      <c r="B18" s="713" t="s">
        <v>33</v>
      </c>
    </row>
    <row r="19" spans="1:3" x14ac:dyDescent="0.25">
      <c r="B19" s="697" t="s">
        <v>9</v>
      </c>
    </row>
    <row r="20" spans="1:3" x14ac:dyDescent="0.25">
      <c r="B20" s="716" t="s">
        <v>34</v>
      </c>
    </row>
    <row r="21" spans="1:3" x14ac:dyDescent="0.25">
      <c r="A21" s="775" t="s">
        <v>173</v>
      </c>
      <c r="B21" s="688" t="s">
        <v>35</v>
      </c>
    </row>
    <row r="22" spans="1:3" x14ac:dyDescent="0.25">
      <c r="B22" s="697" t="s">
        <v>11</v>
      </c>
    </row>
    <row r="23" spans="1:3" ht="30" x14ac:dyDescent="0.25">
      <c r="A23" s="775" t="s">
        <v>205</v>
      </c>
      <c r="B23" s="688" t="s">
        <v>36</v>
      </c>
    </row>
    <row r="24" spans="1:3" x14ac:dyDescent="0.25">
      <c r="B24" s="697" t="s">
        <v>12</v>
      </c>
    </row>
    <row r="25" spans="1:3" ht="45" x14ac:dyDescent="0.25">
      <c r="A25" s="776" t="s">
        <v>220</v>
      </c>
      <c r="B25" s="716" t="s">
        <v>37</v>
      </c>
    </row>
    <row r="26" spans="1:3" x14ac:dyDescent="0.25">
      <c r="A26" s="777" t="s">
        <v>226</v>
      </c>
      <c r="B26" s="716" t="s">
        <v>38</v>
      </c>
    </row>
    <row r="27" spans="1:3" x14ac:dyDescent="0.25">
      <c r="A27" s="777" t="s">
        <v>228</v>
      </c>
      <c r="B27" s="716" t="s">
        <v>39</v>
      </c>
    </row>
    <row r="28" spans="1:3" x14ac:dyDescent="0.25">
      <c r="A28" s="778" t="s">
        <v>230</v>
      </c>
      <c r="B28" s="716" t="s">
        <v>40</v>
      </c>
    </row>
    <row r="29" spans="1:3" x14ac:dyDescent="0.25">
      <c r="B29" s="697" t="s">
        <v>41</v>
      </c>
    </row>
    <row r="30" spans="1:3" x14ac:dyDescent="0.25">
      <c r="B30" s="716" t="s">
        <v>42</v>
      </c>
    </row>
    <row r="31" spans="1:3" x14ac:dyDescent="0.25">
      <c r="B31" s="697" t="s">
        <v>14</v>
      </c>
    </row>
    <row r="32" spans="1:3" x14ac:dyDescent="0.25">
      <c r="A32" s="776" t="s">
        <v>304</v>
      </c>
      <c r="B32" s="716" t="s">
        <v>43</v>
      </c>
    </row>
    <row r="33" spans="1:2" x14ac:dyDescent="0.25">
      <c r="A33" s="777" t="s">
        <v>306</v>
      </c>
      <c r="B33" s="716" t="s">
        <v>44</v>
      </c>
    </row>
    <row r="34" spans="1:2" x14ac:dyDescent="0.25">
      <c r="A34" s="778" t="s">
        <v>308</v>
      </c>
      <c r="B34" s="716" t="s">
        <v>45</v>
      </c>
    </row>
    <row r="35" spans="1:2" x14ac:dyDescent="0.25">
      <c r="B35" s="697" t="s">
        <v>15</v>
      </c>
    </row>
    <row r="36" spans="1:2" x14ac:dyDescent="0.25">
      <c r="A36" s="775" t="s">
        <v>339</v>
      </c>
      <c r="B36" s="687" t="s">
        <v>46</v>
      </c>
    </row>
  </sheetData>
  <hyperlinks>
    <hyperlink ref="A3" location="Contents!A1" display="Return to Contents" xr:uid="{493EF0A1-0B02-49F9-A603-0FD5A8BB4B7F}"/>
    <hyperlink ref="A21" location="Debt!A8" display="Table C3.1" xr:uid="{86B08D71-C609-48C5-A68A-470A4F96D16B}"/>
    <hyperlink ref="A23" location="Funding!A8" display="Table I2.1" xr:uid="{27CF3279-96EE-41E7-A293-7AA396C93D31}"/>
    <hyperlink ref="A25" location="Volume!A12" display="Table A1.1" xr:uid="{0869C4BE-643C-4402-9227-2B6D80B4D44B}"/>
    <hyperlink ref="A26" location="Volume!A40" display="Table A1.4" xr:uid="{5776F0A4-2E29-409E-8CC2-B19842D23883}"/>
    <hyperlink ref="A27" location="Volume!A56" display="Table A1.5" xr:uid="{75DF0286-C183-4F86-91A7-C016CB93DFD5}"/>
    <hyperlink ref="A28" location="Volume!A79" display="Table A1.6" xr:uid="{1D7C792C-CB7C-45E1-8715-E8CC033F5199}"/>
    <hyperlink ref="A32" location="'Welfare Rights Activity'!A9" display="Table OP2.1" xr:uid="{ECEBEE5A-696D-41A7-9CE4-64173393D679}"/>
    <hyperlink ref="A33" location="'Welfare Rights Activity'!A50" display="Table OP3.1" xr:uid="{A81B1EE1-3A97-4C1E-A0F7-EE84318EC687}"/>
    <hyperlink ref="A34" location="'Welfare Rights Activity'!A91" display="Table OP3.2" xr:uid="{EF28667D-1FC4-4DCE-8C30-C03578E0BC5D}"/>
    <hyperlink ref="A36" location="'Financial Gain'!A8" display="Table OC1.1" xr:uid="{9BC1DE5A-6D53-42C3-BF2B-EB2A54906AF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topLeftCell="A4" zoomScaleNormal="100" workbookViewId="0">
      <selection sqref="A1:C1"/>
    </sheetView>
  </sheetViews>
  <sheetFormatPr defaultRowHeight="15" x14ac:dyDescent="0.25"/>
  <cols>
    <col min="1" max="16384" width="9.140625" style="656"/>
  </cols>
  <sheetData>
    <row r="1" spans="1:3" ht="18.75" x14ac:dyDescent="0.3">
      <c r="A1" s="722" t="s">
        <v>1</v>
      </c>
      <c r="B1" s="722"/>
      <c r="C1" s="722"/>
    </row>
    <row r="2" spans="1:3" x14ac:dyDescent="0.25">
      <c r="A2" s="684" t="s">
        <v>5</v>
      </c>
      <c r="B2" s="683"/>
      <c r="C2" s="683"/>
    </row>
    <row r="3" spans="1:3" s="683" customFormat="1" x14ac:dyDescent="0.25">
      <c r="A3" s="277" t="s">
        <v>21</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656" customWidth="1"/>
    <col min="2" max="2" width="28.42578125" style="656" customWidth="1"/>
    <col min="3" max="16384" width="9.140625" style="656"/>
  </cols>
  <sheetData>
    <row r="1" spans="1:4" ht="18.75" x14ac:dyDescent="0.3">
      <c r="A1" s="722" t="s">
        <v>1</v>
      </c>
      <c r="B1" s="722"/>
      <c r="C1" s="722"/>
      <c r="D1" s="683"/>
    </row>
    <row r="2" spans="1:4" x14ac:dyDescent="0.25">
      <c r="A2" s="684" t="s">
        <v>7</v>
      </c>
      <c r="B2" s="683"/>
      <c r="C2" s="683"/>
      <c r="D2" s="683"/>
    </row>
    <row r="3" spans="1:4" s="683" customFormat="1" x14ac:dyDescent="0.25">
      <c r="A3" s="277" t="s">
        <v>21</v>
      </c>
    </row>
    <row r="5" spans="1:4" x14ac:dyDescent="0.25">
      <c r="A5" s="98" t="s">
        <v>47</v>
      </c>
      <c r="B5" s="683"/>
      <c r="C5" s="683"/>
      <c r="D5" s="683"/>
    </row>
    <row r="6" spans="1:4" x14ac:dyDescent="0.25">
      <c r="A6" s="683" t="s">
        <v>48</v>
      </c>
      <c r="B6" s="683"/>
      <c r="C6" s="683"/>
      <c r="D6" s="683"/>
    </row>
    <row r="7" spans="1:4" x14ac:dyDescent="0.25">
      <c r="A7" s="683" t="s">
        <v>49</v>
      </c>
      <c r="B7" s="683"/>
      <c r="C7" s="683"/>
      <c r="D7" s="683"/>
    </row>
    <row r="9" spans="1:4" ht="15.75" thickBot="1" x14ac:dyDescent="0.3">
      <c r="A9" s="477" t="s">
        <v>50</v>
      </c>
      <c r="B9" s="678"/>
      <c r="C9" s="655"/>
      <c r="D9" s="655"/>
    </row>
    <row r="10" spans="1:4" x14ac:dyDescent="0.25">
      <c r="A10" s="679" t="s">
        <v>51</v>
      </c>
      <c r="B10" s="680" t="s">
        <v>52</v>
      </c>
      <c r="C10" s="683"/>
      <c r="D10" s="683"/>
    </row>
    <row r="11" spans="1:4" x14ac:dyDescent="0.25">
      <c r="A11" s="681" t="s">
        <v>53</v>
      </c>
      <c r="B11" s="682" t="s">
        <v>54</v>
      </c>
      <c r="C11" s="683"/>
      <c r="D11" s="683"/>
    </row>
    <row r="12" spans="1:4" x14ac:dyDescent="0.25">
      <c r="A12" s="683"/>
      <c r="B12" s="683"/>
      <c r="C12" s="683"/>
      <c r="D12" s="683"/>
    </row>
    <row r="13" spans="1:4" ht="15.75" thickBot="1" x14ac:dyDescent="0.3">
      <c r="A13" s="477" t="s">
        <v>55</v>
      </c>
      <c r="B13" s="678"/>
      <c r="C13" s="683"/>
      <c r="D13" s="683"/>
    </row>
    <row r="14" spans="1:4" x14ac:dyDescent="0.25">
      <c r="A14" s="679" t="s">
        <v>51</v>
      </c>
      <c r="B14" s="680" t="s">
        <v>52</v>
      </c>
      <c r="C14" s="683"/>
      <c r="D14" s="683"/>
    </row>
    <row r="15" spans="1:4" x14ac:dyDescent="0.25">
      <c r="A15" s="681" t="s">
        <v>56</v>
      </c>
      <c r="B15" s="682" t="s">
        <v>57</v>
      </c>
      <c r="C15" s="683"/>
      <c r="D15" s="683"/>
    </row>
    <row r="16" spans="1:4" x14ac:dyDescent="0.25">
      <c r="A16" s="683"/>
      <c r="B16" s="683"/>
      <c r="C16" s="683"/>
      <c r="D16" s="683"/>
    </row>
    <row r="17" spans="1:2" x14ac:dyDescent="0.25">
      <c r="A17" s="683"/>
      <c r="B17" s="683"/>
    </row>
    <row r="18" spans="1:2" x14ac:dyDescent="0.25">
      <c r="A18" s="683"/>
      <c r="B18" s="68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sqref="A1:C1"/>
    </sheetView>
  </sheetViews>
  <sheetFormatPr defaultRowHeight="15" x14ac:dyDescent="0.25"/>
  <cols>
    <col min="1" max="1" width="9.140625" style="683" customWidth="1"/>
    <col min="2" max="2" width="20.7109375" style="683" customWidth="1"/>
    <col min="3" max="3" width="13.5703125" style="683" customWidth="1"/>
    <col min="4" max="6" width="12.28515625" style="683" customWidth="1"/>
    <col min="7" max="7" width="12.5703125" style="683" customWidth="1"/>
    <col min="8" max="8" width="13.140625" style="683" customWidth="1"/>
    <col min="9" max="9" width="11.5703125" style="683" customWidth="1"/>
    <col min="10" max="10" width="12.28515625" style="683" customWidth="1"/>
    <col min="11" max="11" width="12.140625" style="683" customWidth="1"/>
    <col min="12" max="12" width="11.7109375" style="683" customWidth="1"/>
    <col min="13" max="13" width="11.85546875" style="683" customWidth="1"/>
    <col min="14" max="14" width="11" style="683" bestFit="1" customWidth="1"/>
    <col min="15" max="15" width="12.5703125" style="683" customWidth="1"/>
    <col min="16" max="16" width="11.85546875" style="683" customWidth="1"/>
    <col min="17" max="17" width="11.42578125" style="683" customWidth="1"/>
    <col min="18" max="18" width="11.140625" style="683" customWidth="1"/>
    <col min="19" max="19" width="11.85546875" style="683" customWidth="1"/>
    <col min="20" max="20" width="10.85546875" style="683" customWidth="1"/>
    <col min="21" max="21" width="10.7109375" style="683" bestFit="1" customWidth="1"/>
    <col min="22" max="22" width="13" style="683" customWidth="1"/>
    <col min="23" max="23" width="10.7109375" style="683" customWidth="1"/>
    <col min="24" max="24" width="11.28515625" style="683" customWidth="1"/>
    <col min="25" max="25" width="10.5703125" style="683" customWidth="1"/>
    <col min="26" max="26" width="9.5703125" style="683" bestFit="1" customWidth="1"/>
    <col min="27" max="27" width="11" style="683" customWidth="1"/>
    <col min="28" max="28" width="11.42578125" style="683" customWidth="1"/>
    <col min="29" max="29" width="9.140625" style="683"/>
    <col min="30" max="30" width="11.140625" style="683" customWidth="1"/>
    <col min="31" max="32" width="11.28515625" style="683" customWidth="1"/>
    <col min="33" max="33" width="9.140625" style="683"/>
    <col min="34" max="35" width="12.85546875" style="683" customWidth="1"/>
    <col min="36" max="36" width="10.85546875" style="683" customWidth="1"/>
    <col min="37" max="37" width="11.140625" style="683" customWidth="1"/>
    <col min="38" max="16384" width="9.140625" style="683"/>
  </cols>
  <sheetData>
    <row r="1" spans="1:14" ht="18.75" x14ac:dyDescent="0.3">
      <c r="A1" s="722" t="s">
        <v>1</v>
      </c>
      <c r="B1" s="722"/>
      <c r="C1" s="722"/>
      <c r="N1" s="277"/>
    </row>
    <row r="2" spans="1:14" x14ac:dyDescent="0.25">
      <c r="A2" s="684" t="s">
        <v>58</v>
      </c>
    </row>
    <row r="3" spans="1:14" x14ac:dyDescent="0.25">
      <c r="A3" s="277" t="s">
        <v>21</v>
      </c>
    </row>
    <row r="4" spans="1:14" x14ac:dyDescent="0.25">
      <c r="A4" s="684"/>
    </row>
    <row r="5" spans="1:14" x14ac:dyDescent="0.25">
      <c r="A5" s="273" t="s">
        <v>59</v>
      </c>
      <c r="B5" s="273"/>
      <c r="C5" s="274" t="s">
        <v>60</v>
      </c>
    </row>
    <row r="6" spans="1:14" x14ac:dyDescent="0.25">
      <c r="A6" s="273" t="s">
        <v>61</v>
      </c>
      <c r="B6" s="273"/>
      <c r="C6" s="274" t="s">
        <v>62</v>
      </c>
    </row>
    <row r="7" spans="1:14" x14ac:dyDescent="0.25">
      <c r="A7" s="273" t="s">
        <v>63</v>
      </c>
      <c r="B7" s="273"/>
      <c r="C7" s="274" t="s">
        <v>64</v>
      </c>
    </row>
    <row r="8" spans="1:14" x14ac:dyDescent="0.25">
      <c r="A8" s="273" t="s">
        <v>65</v>
      </c>
      <c r="B8" s="273"/>
      <c r="C8" s="274" t="s">
        <v>66</v>
      </c>
    </row>
    <row r="9" spans="1:14" x14ac:dyDescent="0.25">
      <c r="A9" s="273" t="s">
        <v>67</v>
      </c>
      <c r="B9" s="273"/>
      <c r="C9" s="274" t="s">
        <v>68</v>
      </c>
    </row>
    <row r="10" spans="1:14" x14ac:dyDescent="0.25">
      <c r="A10" s="273" t="s">
        <v>69</v>
      </c>
      <c r="B10" s="273"/>
      <c r="C10" s="274" t="s">
        <v>70</v>
      </c>
    </row>
    <row r="11" spans="1:14" x14ac:dyDescent="0.25">
      <c r="A11" s="273" t="s">
        <v>71</v>
      </c>
      <c r="B11" s="273"/>
      <c r="C11" s="274" t="s">
        <v>72</v>
      </c>
    </row>
    <row r="12" spans="1:14" x14ac:dyDescent="0.25">
      <c r="A12" s="273" t="s">
        <v>73</v>
      </c>
      <c r="B12" s="273"/>
      <c r="C12" s="274" t="s">
        <v>74</v>
      </c>
    </row>
    <row r="14" spans="1:14" x14ac:dyDescent="0.25">
      <c r="A14" s="684" t="s">
        <v>75</v>
      </c>
    </row>
    <row r="15" spans="1:14" x14ac:dyDescent="0.25">
      <c r="A15" s="684"/>
    </row>
    <row r="16" spans="1:14" x14ac:dyDescent="0.25">
      <c r="C16" s="728" t="s">
        <v>76</v>
      </c>
      <c r="D16" s="729"/>
      <c r="E16" s="729"/>
      <c r="F16" s="729"/>
      <c r="G16" s="745" t="s">
        <v>77</v>
      </c>
      <c r="H16" s="729"/>
      <c r="I16" s="98"/>
      <c r="J16" s="98"/>
    </row>
    <row r="17" spans="1:14" x14ac:dyDescent="0.25">
      <c r="B17" s="479"/>
      <c r="C17" s="728" t="str">
        <f>A1</f>
        <v>Renfrewshire</v>
      </c>
      <c r="D17" s="737"/>
      <c r="E17" s="729" t="s">
        <v>78</v>
      </c>
      <c r="F17" s="729"/>
      <c r="G17" s="745" t="str">
        <f>$A$1</f>
        <v>Renfrewshire</v>
      </c>
      <c r="H17" s="729"/>
    </row>
    <row r="18" spans="1:14" ht="15.75" thickBot="1" x14ac:dyDescent="0.3">
      <c r="B18" s="589" t="s">
        <v>59</v>
      </c>
      <c r="C18" s="3" t="s">
        <v>79</v>
      </c>
      <c r="D18" s="592" t="s">
        <v>80</v>
      </c>
      <c r="E18" s="591" t="s">
        <v>79</v>
      </c>
      <c r="F18" s="591" t="s">
        <v>80</v>
      </c>
      <c r="G18" s="100" t="s">
        <v>79</v>
      </c>
      <c r="H18" s="591" t="s">
        <v>80</v>
      </c>
    </row>
    <row r="19" spans="1:14" x14ac:dyDescent="0.25">
      <c r="B19" s="479" t="s">
        <v>81</v>
      </c>
      <c r="C19" s="721"/>
      <c r="D19" s="7"/>
      <c r="E19" s="655"/>
      <c r="F19" s="655"/>
      <c r="G19" s="101"/>
      <c r="H19" s="720"/>
    </row>
    <row r="20" spans="1:14" x14ac:dyDescent="0.25">
      <c r="B20" s="4" t="s">
        <v>82</v>
      </c>
      <c r="C20" s="42">
        <v>4852</v>
      </c>
      <c r="D20" s="43">
        <v>5671</v>
      </c>
      <c r="E20" s="44">
        <v>55010</v>
      </c>
      <c r="F20" s="44">
        <v>68302</v>
      </c>
      <c r="G20" s="102" t="s">
        <v>83</v>
      </c>
      <c r="H20" s="44" t="s">
        <v>83</v>
      </c>
    </row>
    <row r="21" spans="1:14" x14ac:dyDescent="0.25">
      <c r="B21" s="1" t="s">
        <v>84</v>
      </c>
      <c r="C21" s="21">
        <v>3919</v>
      </c>
      <c r="D21" s="22">
        <v>4917</v>
      </c>
      <c r="E21" s="23">
        <v>79040.762000000002</v>
      </c>
      <c r="F21" s="23">
        <v>98579.547000000006</v>
      </c>
      <c r="G21" s="103" t="s">
        <v>83</v>
      </c>
      <c r="H21" s="23" t="s">
        <v>83</v>
      </c>
    </row>
    <row r="22" spans="1:14" x14ac:dyDescent="0.25">
      <c r="B22" s="45" t="s">
        <v>85</v>
      </c>
      <c r="C22" s="46">
        <v>2395.7199999999998</v>
      </c>
      <c r="D22" s="47">
        <v>3018.88</v>
      </c>
      <c r="E22" s="48">
        <v>83409.87000000001</v>
      </c>
      <c r="F22" s="48">
        <v>102803.81</v>
      </c>
      <c r="G22" s="104" t="s">
        <v>83</v>
      </c>
      <c r="H22" s="48" t="s">
        <v>83</v>
      </c>
    </row>
    <row r="23" spans="1:14" x14ac:dyDescent="0.25">
      <c r="B23" s="16" t="s">
        <v>86</v>
      </c>
      <c r="C23" s="24"/>
      <c r="D23" s="25"/>
      <c r="E23" s="26"/>
      <c r="F23" s="26"/>
      <c r="G23" s="105"/>
      <c r="H23" s="99"/>
    </row>
    <row r="24" spans="1:14" x14ac:dyDescent="0.25">
      <c r="B24" s="4" t="s">
        <v>82</v>
      </c>
      <c r="C24" s="49">
        <f>IFERROR(C20/SUM($C20:$D20),"-")</f>
        <v>0.4610852418511831</v>
      </c>
      <c r="D24" s="50">
        <f t="shared" ref="D24:D26" si="0">IFERROR(D20/SUM($C20:$D20),"-")</f>
        <v>0.53891475814881684</v>
      </c>
      <c r="E24" s="51">
        <f>IFERROR(E20/SUM($E20:$F20),"-")</f>
        <v>0.44610419099519916</v>
      </c>
      <c r="F24" s="51">
        <f t="shared" ref="F24:F26" si="1">IFERROR(F20/SUM($E20:$F20),"-")</f>
        <v>0.55389580900480084</v>
      </c>
      <c r="G24" s="106">
        <v>0.48100000000000004</v>
      </c>
      <c r="H24" s="51">
        <v>0.51900000000000002</v>
      </c>
      <c r="I24" s="19"/>
    </row>
    <row r="25" spans="1:14" x14ac:dyDescent="0.25">
      <c r="B25" s="1" t="s">
        <v>84</v>
      </c>
      <c r="C25" s="27">
        <f t="shared" ref="C25:C26" si="2">IFERROR(C21/SUM($C21:$D21),"-")</f>
        <v>0.44352648257129923</v>
      </c>
      <c r="D25" s="28">
        <f t="shared" si="0"/>
        <v>0.55647351742870077</v>
      </c>
      <c r="E25" s="29">
        <f t="shared" ref="E25:E26" si="3">IFERROR(E21/SUM($E21:$F21),"-")</f>
        <v>0.44499844891047902</v>
      </c>
      <c r="F25" s="29">
        <f t="shared" si="1"/>
        <v>0.55500155108952098</v>
      </c>
      <c r="G25" s="107">
        <v>0.48200000000000004</v>
      </c>
      <c r="H25" s="29">
        <v>0.51800000000000002</v>
      </c>
      <c r="I25" s="19"/>
    </row>
    <row r="26" spans="1:14" ht="15.75" thickBot="1" x14ac:dyDescent="0.3">
      <c r="B26" s="52" t="s">
        <v>85</v>
      </c>
      <c r="C26" s="53">
        <f t="shared" si="2"/>
        <v>0.44245558305322641</v>
      </c>
      <c r="D26" s="54">
        <f t="shared" si="0"/>
        <v>0.55754441694677348</v>
      </c>
      <c r="E26" s="55">
        <f t="shared" si="3"/>
        <v>0.44792557668158439</v>
      </c>
      <c r="F26" s="55">
        <f t="shared" si="1"/>
        <v>0.55207442331841572</v>
      </c>
      <c r="G26" s="108">
        <v>0.48299999999999998</v>
      </c>
      <c r="H26" s="55">
        <v>0.51700000000000002</v>
      </c>
      <c r="I26" s="19"/>
    </row>
    <row r="28" spans="1:14" ht="17.25" x14ac:dyDescent="0.25">
      <c r="A28" s="684" t="s">
        <v>87</v>
      </c>
    </row>
    <row r="29" spans="1:14" x14ac:dyDescent="0.25">
      <c r="A29" s="684"/>
    </row>
    <row r="30" spans="1:14" x14ac:dyDescent="0.25">
      <c r="A30" s="684" t="s">
        <v>88</v>
      </c>
    </row>
    <row r="31" spans="1:14" x14ac:dyDescent="0.25">
      <c r="C31" s="728" t="s">
        <v>76</v>
      </c>
      <c r="D31" s="729"/>
      <c r="E31" s="729"/>
      <c r="F31" s="729"/>
      <c r="G31" s="729"/>
      <c r="H31" s="729"/>
      <c r="I31" s="729"/>
      <c r="J31" s="738"/>
      <c r="K31" s="745" t="s">
        <v>77</v>
      </c>
      <c r="L31" s="729"/>
      <c r="M31" s="729"/>
      <c r="N31" s="729"/>
    </row>
    <row r="32" spans="1:14" x14ac:dyDescent="0.25">
      <c r="B32" s="655"/>
      <c r="C32" s="739" t="str">
        <f>$A$1</f>
        <v>Renfrewshire</v>
      </c>
      <c r="D32" s="740"/>
      <c r="E32" s="740"/>
      <c r="F32" s="746"/>
      <c r="G32" s="739" t="s">
        <v>78</v>
      </c>
      <c r="H32" s="740"/>
      <c r="I32" s="740"/>
      <c r="J32" s="741"/>
      <c r="K32" s="742" t="str">
        <f>$A$1</f>
        <v>Renfrewshire</v>
      </c>
      <c r="L32" s="740"/>
      <c r="M32" s="740"/>
      <c r="N32" s="740"/>
    </row>
    <row r="33" spans="1:21" ht="15.75" thickBot="1" x14ac:dyDescent="0.3">
      <c r="B33" s="59" t="s">
        <v>61</v>
      </c>
      <c r="C33" s="3" t="s">
        <v>89</v>
      </c>
      <c r="D33" s="591" t="s">
        <v>90</v>
      </c>
      <c r="E33" s="591" t="s">
        <v>91</v>
      </c>
      <c r="F33" s="592" t="s">
        <v>92</v>
      </c>
      <c r="G33" s="591" t="s">
        <v>89</v>
      </c>
      <c r="H33" s="591" t="s">
        <v>90</v>
      </c>
      <c r="I33" s="591" t="s">
        <v>91</v>
      </c>
      <c r="J33" s="591" t="s">
        <v>92</v>
      </c>
      <c r="K33" s="100" t="s">
        <v>89</v>
      </c>
      <c r="L33" s="591" t="s">
        <v>90</v>
      </c>
      <c r="M33" s="591" t="s">
        <v>91</v>
      </c>
      <c r="N33" s="591" t="s">
        <v>92</v>
      </c>
      <c r="O33" s="699"/>
    </row>
    <row r="34" spans="1:21" x14ac:dyDescent="0.25">
      <c r="B34" s="33" t="s">
        <v>81</v>
      </c>
      <c r="C34" s="20"/>
      <c r="D34" s="17"/>
      <c r="E34" s="17"/>
      <c r="F34" s="18"/>
      <c r="G34" s="17"/>
      <c r="H34" s="17"/>
      <c r="I34" s="17"/>
      <c r="J34" s="17"/>
      <c r="K34" s="128"/>
      <c r="L34" s="17"/>
      <c r="M34" s="17"/>
      <c r="N34" s="17"/>
    </row>
    <row r="35" spans="1:21" x14ac:dyDescent="0.25">
      <c r="B35" s="658" t="s">
        <v>82</v>
      </c>
      <c r="C35" s="39">
        <v>1484</v>
      </c>
      <c r="D35" s="40">
        <v>1264</v>
      </c>
      <c r="E35" s="40">
        <v>2472</v>
      </c>
      <c r="F35" s="41">
        <v>1630</v>
      </c>
      <c r="G35" s="40">
        <v>24153</v>
      </c>
      <c r="H35" s="40">
        <v>19731</v>
      </c>
      <c r="I35" s="40">
        <v>29311</v>
      </c>
      <c r="J35" s="40">
        <v>37234</v>
      </c>
      <c r="K35" s="109" t="s">
        <v>83</v>
      </c>
      <c r="L35" s="40" t="s">
        <v>83</v>
      </c>
      <c r="M35" s="40" t="s">
        <v>83</v>
      </c>
      <c r="N35" s="40" t="s">
        <v>83</v>
      </c>
    </row>
    <row r="36" spans="1:21" x14ac:dyDescent="0.25">
      <c r="B36" s="660" t="s">
        <v>84</v>
      </c>
      <c r="C36" s="36">
        <f>SUM(D47,E47)</f>
        <v>1318</v>
      </c>
      <c r="D36" s="37">
        <v>963</v>
      </c>
      <c r="E36" s="37">
        <v>1925</v>
      </c>
      <c r="F36" s="38">
        <v>1577</v>
      </c>
      <c r="G36" s="37">
        <f>L47+M47</f>
        <v>40117</v>
      </c>
      <c r="H36" s="37">
        <v>31774</v>
      </c>
      <c r="I36" s="37">
        <v>41754</v>
      </c>
      <c r="J36" s="37">
        <v>55942</v>
      </c>
      <c r="K36" s="110" t="s">
        <v>83</v>
      </c>
      <c r="L36" s="37" t="s">
        <v>83</v>
      </c>
      <c r="M36" s="37" t="s">
        <v>83</v>
      </c>
      <c r="N36" s="37" t="s">
        <v>83</v>
      </c>
    </row>
    <row r="37" spans="1:21" x14ac:dyDescent="0.25">
      <c r="B37" s="65" t="s">
        <v>85</v>
      </c>
      <c r="C37" s="67">
        <f>SUM(D48,E48)</f>
        <v>1233.8399999999999</v>
      </c>
      <c r="D37" s="66">
        <v>948.96</v>
      </c>
      <c r="E37" s="66">
        <v>1662.88</v>
      </c>
      <c r="F37" s="68">
        <v>1669.68</v>
      </c>
      <c r="G37" s="66">
        <f>L48+M48</f>
        <v>39660.404999999992</v>
      </c>
      <c r="H37" s="66">
        <v>29913.204999999998</v>
      </c>
      <c r="I37" s="66">
        <v>48913.844999999994</v>
      </c>
      <c r="J37" s="66">
        <v>71419.48</v>
      </c>
      <c r="K37" s="111" t="s">
        <v>83</v>
      </c>
      <c r="L37" s="66" t="s">
        <v>83</v>
      </c>
      <c r="M37" s="66" t="s">
        <v>83</v>
      </c>
      <c r="N37" s="66" t="s">
        <v>83</v>
      </c>
    </row>
    <row r="38" spans="1:21" x14ac:dyDescent="0.25">
      <c r="B38" s="34" t="s">
        <v>86</v>
      </c>
      <c r="C38" s="721"/>
      <c r="D38" s="720"/>
      <c r="E38" s="720"/>
      <c r="F38" s="7"/>
      <c r="G38" s="720"/>
      <c r="H38" s="720"/>
      <c r="I38" s="720"/>
      <c r="J38" s="720"/>
      <c r="K38" s="101"/>
      <c r="L38" s="720"/>
      <c r="M38" s="720"/>
      <c r="N38" s="720"/>
    </row>
    <row r="39" spans="1:21" x14ac:dyDescent="0.25">
      <c r="B39" s="658" t="s">
        <v>82</v>
      </c>
      <c r="C39" s="69">
        <f>IFERROR(C35/SUM($C35:$F35),"")</f>
        <v>0.21664233576642336</v>
      </c>
      <c r="D39" s="70">
        <f t="shared" ref="D39:F39" si="4">IFERROR(D35/SUM($C35:$F35),"")</f>
        <v>0.18452554744525548</v>
      </c>
      <c r="E39" s="70">
        <f t="shared" si="4"/>
        <v>0.3608759124087591</v>
      </c>
      <c r="F39" s="71">
        <f t="shared" si="4"/>
        <v>0.23795620437956205</v>
      </c>
      <c r="G39" s="70">
        <f>IFERROR(G35/SUM($G35:$J35),"")</f>
        <v>0.21871972036331036</v>
      </c>
      <c r="H39" s="70">
        <f t="shared" ref="H39:J39" si="5">IFERROR(H35/SUM($G35:$J35),"")</f>
        <v>0.17867589129667025</v>
      </c>
      <c r="I39" s="70">
        <f t="shared" si="5"/>
        <v>0.26542846534877612</v>
      </c>
      <c r="J39" s="70">
        <f t="shared" si="5"/>
        <v>0.33717592299124322</v>
      </c>
      <c r="K39" s="112">
        <v>0.28199999999999997</v>
      </c>
      <c r="L39" s="70">
        <v>0.14400000000000002</v>
      </c>
      <c r="M39" s="70">
        <v>0.28499999999999998</v>
      </c>
      <c r="N39" s="70">
        <v>0.29000000000000004</v>
      </c>
      <c r="O39" s="19"/>
      <c r="U39" s="19"/>
    </row>
    <row r="40" spans="1:21" x14ac:dyDescent="0.25">
      <c r="B40" s="660" t="s">
        <v>84</v>
      </c>
      <c r="C40" s="72">
        <f t="shared" ref="C40:F40" si="6">IFERROR(C36/SUM($C36:$F36),"")</f>
        <v>0.22790938959017812</v>
      </c>
      <c r="D40" s="73">
        <f t="shared" si="6"/>
        <v>0.16652256614214075</v>
      </c>
      <c r="E40" s="73">
        <f t="shared" si="6"/>
        <v>0.33287221165485043</v>
      </c>
      <c r="F40" s="74">
        <f t="shared" si="6"/>
        <v>0.2726958326128307</v>
      </c>
      <c r="G40" s="73">
        <f t="shared" ref="G40:J40" si="7">IFERROR(G36/SUM($G36:$J36),"")</f>
        <v>0.23655704741519101</v>
      </c>
      <c r="H40" s="73">
        <f t="shared" si="7"/>
        <v>0.18736105951517509</v>
      </c>
      <c r="I40" s="73">
        <f t="shared" si="7"/>
        <v>0.24620990995772082</v>
      </c>
      <c r="J40" s="73">
        <f t="shared" si="7"/>
        <v>0.32987198311191307</v>
      </c>
      <c r="K40" s="113">
        <v>0.28199999999999997</v>
      </c>
      <c r="L40" s="73">
        <v>0.14300000000000002</v>
      </c>
      <c r="M40" s="73">
        <v>0.25800000000000001</v>
      </c>
      <c r="N40" s="73">
        <v>0.317</v>
      </c>
      <c r="O40" s="19"/>
      <c r="U40" s="19"/>
    </row>
    <row r="41" spans="1:21" ht="15.75" thickBot="1" x14ac:dyDescent="0.3">
      <c r="B41" s="662" t="s">
        <v>85</v>
      </c>
      <c r="C41" s="75">
        <f t="shared" ref="C41:F41" si="8">IFERROR(C37/SUM($C37:$F37),"")</f>
        <v>0.22370978503669747</v>
      </c>
      <c r="D41" s="76">
        <f t="shared" si="8"/>
        <v>0.17205767166603811</v>
      </c>
      <c r="E41" s="76">
        <f t="shared" si="8"/>
        <v>0.30149981143569954</v>
      </c>
      <c r="F41" s="77">
        <f t="shared" si="8"/>
        <v>0.3027327318615648</v>
      </c>
      <c r="G41" s="76">
        <f t="shared" ref="G41:J41" si="9">IFERROR(G37/SUM($G37:$J37),"")</f>
        <v>0.2088412674344936</v>
      </c>
      <c r="H41" s="76">
        <f t="shared" si="9"/>
        <v>0.15751507442316415</v>
      </c>
      <c r="I41" s="76">
        <f t="shared" si="9"/>
        <v>0.25756745007758663</v>
      </c>
      <c r="J41" s="76">
        <f t="shared" si="9"/>
        <v>0.3760762080647555</v>
      </c>
      <c r="K41" s="114">
        <v>0.28100000000000003</v>
      </c>
      <c r="L41" s="76">
        <v>0.14499999999999999</v>
      </c>
      <c r="M41" s="76">
        <v>0.26899999999999996</v>
      </c>
      <c r="N41" s="76">
        <v>0.30500000000000005</v>
      </c>
      <c r="O41" s="19"/>
      <c r="U41" s="19"/>
    </row>
    <row r="42" spans="1:21" x14ac:dyDescent="0.25">
      <c r="F42" s="19"/>
      <c r="I42" s="19"/>
    </row>
    <row r="43" spans="1:21" x14ac:dyDescent="0.25">
      <c r="A43" s="684" t="s">
        <v>93</v>
      </c>
      <c r="F43" s="19"/>
      <c r="I43" s="19"/>
    </row>
    <row r="44" spans="1:21" x14ac:dyDescent="0.25">
      <c r="B44" s="655"/>
      <c r="C44" s="728" t="str">
        <f>$A$1</f>
        <v>Renfrewshire</v>
      </c>
      <c r="D44" s="729"/>
      <c r="E44" s="729"/>
      <c r="F44" s="729"/>
      <c r="G44" s="729"/>
      <c r="H44" s="729"/>
      <c r="I44" s="729"/>
      <c r="J44" s="737"/>
      <c r="K44" s="728" t="s">
        <v>78</v>
      </c>
      <c r="L44" s="729"/>
      <c r="M44" s="729"/>
      <c r="N44" s="729"/>
      <c r="O44" s="729"/>
      <c r="P44" s="729"/>
      <c r="Q44" s="729"/>
      <c r="R44" s="729"/>
    </row>
    <row r="45" spans="1:21" ht="15.75" thickBot="1" x14ac:dyDescent="0.3">
      <c r="B45" s="59" t="s">
        <v>61</v>
      </c>
      <c r="C45" s="3" t="s">
        <v>94</v>
      </c>
      <c r="D45" s="591" t="s">
        <v>95</v>
      </c>
      <c r="E45" s="591" t="s">
        <v>96</v>
      </c>
      <c r="F45" s="591" t="s">
        <v>90</v>
      </c>
      <c r="G45" s="591" t="s">
        <v>91</v>
      </c>
      <c r="H45" s="591" t="s">
        <v>97</v>
      </c>
      <c r="I45" s="591" t="s">
        <v>98</v>
      </c>
      <c r="J45" s="592" t="s">
        <v>99</v>
      </c>
      <c r="K45" s="3" t="s">
        <v>94</v>
      </c>
      <c r="L45" s="591" t="s">
        <v>95</v>
      </c>
      <c r="M45" s="591" t="s">
        <v>96</v>
      </c>
      <c r="N45" s="591" t="s">
        <v>90</v>
      </c>
      <c r="O45" s="591" t="s">
        <v>91</v>
      </c>
      <c r="P45" s="591" t="s">
        <v>97</v>
      </c>
      <c r="Q45" s="591" t="s">
        <v>98</v>
      </c>
      <c r="R45" s="591" t="s">
        <v>99</v>
      </c>
    </row>
    <row r="46" spans="1:21" x14ac:dyDescent="0.25">
      <c r="B46" s="56" t="s">
        <v>100</v>
      </c>
      <c r="C46" s="20"/>
      <c r="D46" s="17"/>
      <c r="E46" s="17"/>
      <c r="F46" s="17"/>
      <c r="G46" s="17"/>
      <c r="H46" s="17"/>
      <c r="I46" s="17"/>
      <c r="J46" s="18"/>
      <c r="K46" s="20"/>
      <c r="L46" s="17"/>
      <c r="M46" s="17"/>
      <c r="N46" s="17"/>
      <c r="O46" s="17"/>
      <c r="P46" s="17"/>
      <c r="Q46" s="17"/>
      <c r="R46" s="17"/>
    </row>
    <row r="47" spans="1:21" x14ac:dyDescent="0.25">
      <c r="B47" s="60" t="s">
        <v>84</v>
      </c>
      <c r="C47" s="39">
        <v>74</v>
      </c>
      <c r="D47" s="40">
        <v>393</v>
      </c>
      <c r="E47" s="40">
        <v>925</v>
      </c>
      <c r="F47" s="40">
        <v>963</v>
      </c>
      <c r="G47" s="40">
        <v>1925</v>
      </c>
      <c r="H47" s="40">
        <v>982</v>
      </c>
      <c r="I47" s="40">
        <v>107</v>
      </c>
      <c r="J47" s="41">
        <v>488</v>
      </c>
      <c r="K47" s="39">
        <v>803</v>
      </c>
      <c r="L47" s="40">
        <v>13350</v>
      </c>
      <c r="M47" s="40">
        <v>26767</v>
      </c>
      <c r="N47" s="40">
        <v>31774</v>
      </c>
      <c r="O47" s="40">
        <v>41754</v>
      </c>
      <c r="P47" s="40">
        <v>20258</v>
      </c>
      <c r="Q47" s="40">
        <v>12890</v>
      </c>
      <c r="R47" s="40">
        <v>21652</v>
      </c>
    </row>
    <row r="48" spans="1:21" x14ac:dyDescent="0.25">
      <c r="B48" s="57" t="s">
        <v>85</v>
      </c>
      <c r="C48" s="36">
        <v>73</v>
      </c>
      <c r="D48" s="37">
        <v>408.92</v>
      </c>
      <c r="E48" s="37">
        <v>824.92</v>
      </c>
      <c r="F48" s="37">
        <v>948.96</v>
      </c>
      <c r="G48" s="37">
        <v>1662.88</v>
      </c>
      <c r="H48" s="37">
        <v>820</v>
      </c>
      <c r="I48" s="37">
        <v>518</v>
      </c>
      <c r="J48" s="38">
        <v>84</v>
      </c>
      <c r="K48" s="36">
        <v>1386.04</v>
      </c>
      <c r="L48" s="37">
        <v>13035.179999999998</v>
      </c>
      <c r="M48" s="37">
        <v>26625.224999999995</v>
      </c>
      <c r="N48" s="37">
        <v>29913.204999999998</v>
      </c>
      <c r="O48" s="37">
        <v>48913.844999999994</v>
      </c>
      <c r="P48" s="37">
        <v>15458</v>
      </c>
      <c r="Q48" s="37">
        <v>11277</v>
      </c>
      <c r="R48" s="37">
        <v>12860</v>
      </c>
    </row>
    <row r="49" spans="1:21" x14ac:dyDescent="0.25">
      <c r="B49" s="64" t="s">
        <v>101</v>
      </c>
      <c r="C49" s="61"/>
      <c r="D49" s="62"/>
      <c r="E49" s="62"/>
      <c r="F49" s="62"/>
      <c r="G49" s="62"/>
      <c r="H49" s="62"/>
      <c r="I49" s="62"/>
      <c r="J49" s="63"/>
      <c r="K49" s="61"/>
      <c r="L49" s="62"/>
      <c r="M49" s="62"/>
      <c r="N49" s="62"/>
      <c r="O49" s="62"/>
      <c r="P49" s="62"/>
      <c r="Q49" s="62"/>
      <c r="R49" s="62"/>
    </row>
    <row r="50" spans="1:21" x14ac:dyDescent="0.25">
      <c r="B50" s="60" t="s">
        <v>84</v>
      </c>
      <c r="C50" s="49">
        <f>IFERROR(C47/SUM($C47:$J47),"-")</f>
        <v>1.2634454498890217E-2</v>
      </c>
      <c r="D50" s="51">
        <f t="shared" ref="D50:J50" si="10">IFERROR(D47/SUM($C47:$J47),"-")</f>
        <v>6.7099197541403449E-2</v>
      </c>
      <c r="E50" s="51">
        <f t="shared" si="10"/>
        <v>0.15793068123612772</v>
      </c>
      <c r="F50" s="51">
        <f t="shared" si="10"/>
        <v>0.16441864435717946</v>
      </c>
      <c r="G50" s="51">
        <f t="shared" si="10"/>
        <v>0.32866655284275226</v>
      </c>
      <c r="H50" s="51">
        <f t="shared" si="10"/>
        <v>0.16766262591770531</v>
      </c>
      <c r="I50" s="51">
        <f t="shared" si="10"/>
        <v>1.8268738261908828E-2</v>
      </c>
      <c r="J50" s="50">
        <f t="shared" si="10"/>
        <v>8.3319105344032779E-2</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85</v>
      </c>
      <c r="C51" s="30">
        <f t="shared" ref="C51:J51" si="12">IFERROR(C48/SUM($C48:$J48),"-")</f>
        <v>1.3668671405139421E-2</v>
      </c>
      <c r="D51" s="32">
        <f t="shared" si="12"/>
        <v>7.6567028917665911E-2</v>
      </c>
      <c r="E51" s="32">
        <f t="shared" si="12"/>
        <v>0.15445973171955629</v>
      </c>
      <c r="F51" s="32">
        <f t="shared" si="12"/>
        <v>0.17768523858385074</v>
      </c>
      <c r="G51" s="32">
        <f t="shared" si="12"/>
        <v>0.31136110008463341</v>
      </c>
      <c r="H51" s="32">
        <f t="shared" si="12"/>
        <v>0.1535385007152647</v>
      </c>
      <c r="I51" s="32">
        <f t="shared" si="12"/>
        <v>9.6991394354276977E-2</v>
      </c>
      <c r="J51" s="31">
        <f t="shared" si="12"/>
        <v>1.5728334219612485E-2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5"/>
    </row>
    <row r="53" spans="1:21" x14ac:dyDescent="0.25">
      <c r="A53" s="684" t="s">
        <v>102</v>
      </c>
    </row>
    <row r="55" spans="1:21" x14ac:dyDescent="0.25">
      <c r="C55" s="728" t="s">
        <v>76</v>
      </c>
      <c r="D55" s="729"/>
      <c r="E55" s="729"/>
      <c r="F55" s="729"/>
      <c r="G55" s="729"/>
      <c r="H55" s="729"/>
      <c r="I55" s="729"/>
      <c r="J55" s="729"/>
      <c r="K55" s="729"/>
      <c r="L55" s="729"/>
      <c r="M55" s="729"/>
      <c r="N55" s="729"/>
      <c r="O55" s="747" t="s">
        <v>77</v>
      </c>
      <c r="P55" s="729"/>
      <c r="Q55" s="729"/>
      <c r="R55" s="729"/>
      <c r="S55" s="729"/>
      <c r="T55" s="729"/>
    </row>
    <row r="56" spans="1:21" x14ac:dyDescent="0.25">
      <c r="B56" s="655"/>
      <c r="C56" s="728" t="str">
        <f>$A$1</f>
        <v>Renfrewshire</v>
      </c>
      <c r="D56" s="729"/>
      <c r="E56" s="729"/>
      <c r="F56" s="729"/>
      <c r="G56" s="729"/>
      <c r="H56" s="737"/>
      <c r="I56" s="729" t="s">
        <v>78</v>
      </c>
      <c r="J56" s="729"/>
      <c r="K56" s="729"/>
      <c r="L56" s="729"/>
      <c r="M56" s="729"/>
      <c r="N56" s="729"/>
      <c r="O56" s="747" t="str">
        <f>$A$1</f>
        <v>Renfrewshire</v>
      </c>
      <c r="P56" s="729"/>
      <c r="Q56" s="729"/>
      <c r="R56" s="729"/>
      <c r="S56" s="729"/>
      <c r="T56" s="729"/>
    </row>
    <row r="57" spans="1:21" ht="39.75" thickBot="1" x14ac:dyDescent="0.3">
      <c r="B57" s="59" t="s">
        <v>63</v>
      </c>
      <c r="C57" s="136" t="s">
        <v>103</v>
      </c>
      <c r="D57" s="135" t="s">
        <v>104</v>
      </c>
      <c r="E57" s="135" t="s">
        <v>105</v>
      </c>
      <c r="F57" s="135" t="s">
        <v>106</v>
      </c>
      <c r="G57" s="135" t="s">
        <v>107</v>
      </c>
      <c r="H57" s="137" t="s">
        <v>108</v>
      </c>
      <c r="I57" s="135" t="s">
        <v>103</v>
      </c>
      <c r="J57" s="135" t="s">
        <v>104</v>
      </c>
      <c r="K57" s="135" t="s">
        <v>105</v>
      </c>
      <c r="L57" s="135" t="s">
        <v>106</v>
      </c>
      <c r="M57" s="135" t="s">
        <v>107</v>
      </c>
      <c r="N57" s="135" t="s">
        <v>108</v>
      </c>
      <c r="O57" s="138" t="s">
        <v>103</v>
      </c>
      <c r="P57" s="135" t="s">
        <v>104</v>
      </c>
      <c r="Q57" s="135" t="s">
        <v>105</v>
      </c>
      <c r="R57" s="135" t="s">
        <v>106</v>
      </c>
      <c r="S57" s="135" t="s">
        <v>107</v>
      </c>
      <c r="T57" s="135" t="s">
        <v>108</v>
      </c>
    </row>
    <row r="58" spans="1:21" x14ac:dyDescent="0.25">
      <c r="B58" s="33" t="s">
        <v>81</v>
      </c>
      <c r="C58" s="84"/>
      <c r="D58" s="81"/>
      <c r="E58" s="81"/>
      <c r="F58" s="81"/>
      <c r="G58" s="81"/>
      <c r="H58" s="85"/>
      <c r="I58" s="81"/>
      <c r="J58" s="81"/>
      <c r="K58" s="81"/>
      <c r="L58" s="81"/>
      <c r="M58" s="81"/>
      <c r="N58" s="81"/>
      <c r="O58" s="115"/>
      <c r="P58" s="81"/>
      <c r="Q58" s="81"/>
      <c r="R58" s="81"/>
      <c r="S58" s="81"/>
      <c r="T58" s="81"/>
    </row>
    <row r="59" spans="1:21" x14ac:dyDescent="0.25">
      <c r="B59" s="658" t="s">
        <v>82</v>
      </c>
      <c r="C59" s="39">
        <v>7728</v>
      </c>
      <c r="D59" s="40">
        <v>8</v>
      </c>
      <c r="E59" s="40">
        <v>61</v>
      </c>
      <c r="F59" s="40">
        <v>39</v>
      </c>
      <c r="G59" s="40">
        <v>10</v>
      </c>
      <c r="H59" s="41">
        <v>46</v>
      </c>
      <c r="I59" s="40">
        <v>87881</v>
      </c>
      <c r="J59" s="40">
        <v>2073</v>
      </c>
      <c r="K59" s="40">
        <v>2038</v>
      </c>
      <c r="L59" s="40">
        <v>405</v>
      </c>
      <c r="M59" s="40">
        <v>938</v>
      </c>
      <c r="N59" s="40">
        <v>1307</v>
      </c>
      <c r="O59" s="116" t="s">
        <v>83</v>
      </c>
      <c r="P59" s="40" t="s">
        <v>83</v>
      </c>
      <c r="Q59" s="40" t="s">
        <v>83</v>
      </c>
      <c r="R59" s="40" t="s">
        <v>83</v>
      </c>
      <c r="S59" s="40" t="s">
        <v>83</v>
      </c>
      <c r="T59" s="40" t="s">
        <v>83</v>
      </c>
    </row>
    <row r="60" spans="1:21" x14ac:dyDescent="0.25">
      <c r="B60" s="660" t="s">
        <v>84</v>
      </c>
      <c r="C60" s="36">
        <v>8512</v>
      </c>
      <c r="D60" s="37">
        <v>11</v>
      </c>
      <c r="E60" s="37">
        <v>90</v>
      </c>
      <c r="F60" s="37">
        <v>66</v>
      </c>
      <c r="G60" s="37">
        <v>11</v>
      </c>
      <c r="H60" s="38">
        <v>89</v>
      </c>
      <c r="I60" s="37">
        <v>137977.40100000001</v>
      </c>
      <c r="J60" s="37">
        <v>950.50300000000004</v>
      </c>
      <c r="K60" s="37">
        <v>3261.453</v>
      </c>
      <c r="L60" s="37">
        <v>1727.4570000000001</v>
      </c>
      <c r="M60" s="37">
        <v>499.71800000000002</v>
      </c>
      <c r="N60" s="37">
        <v>1830.617</v>
      </c>
      <c r="O60" s="117" t="s">
        <v>83</v>
      </c>
      <c r="P60" s="37" t="s">
        <v>83</v>
      </c>
      <c r="Q60" s="37" t="s">
        <v>83</v>
      </c>
      <c r="R60" s="37" t="s">
        <v>83</v>
      </c>
      <c r="S60" s="37" t="s">
        <v>83</v>
      </c>
      <c r="T60" s="37" t="s">
        <v>83</v>
      </c>
    </row>
    <row r="61" spans="1:21" x14ac:dyDescent="0.25">
      <c r="B61" s="658" t="s">
        <v>85</v>
      </c>
      <c r="C61" s="39">
        <v>5194.28</v>
      </c>
      <c r="D61" s="40">
        <v>9.32</v>
      </c>
      <c r="E61" s="40">
        <v>68.08</v>
      </c>
      <c r="F61" s="40">
        <v>33.72</v>
      </c>
      <c r="G61" s="40">
        <v>12.96</v>
      </c>
      <c r="H61" s="41">
        <v>64.56</v>
      </c>
      <c r="I61" s="40">
        <v>120815.22500000002</v>
      </c>
      <c r="J61" s="40">
        <v>625.79000000000008</v>
      </c>
      <c r="K61" s="40">
        <v>3338.5849999999996</v>
      </c>
      <c r="L61" s="40">
        <v>1709.77</v>
      </c>
      <c r="M61" s="40">
        <v>499.46</v>
      </c>
      <c r="N61" s="40">
        <v>1896.9799999999998</v>
      </c>
      <c r="O61" s="116" t="s">
        <v>83</v>
      </c>
      <c r="P61" s="40" t="s">
        <v>83</v>
      </c>
      <c r="Q61" s="40" t="s">
        <v>83</v>
      </c>
      <c r="R61" s="40" t="s">
        <v>83</v>
      </c>
      <c r="S61" s="40" t="s">
        <v>83</v>
      </c>
      <c r="T61" s="40" t="s">
        <v>83</v>
      </c>
    </row>
    <row r="62" spans="1:21" x14ac:dyDescent="0.25">
      <c r="B62" s="83" t="s">
        <v>86</v>
      </c>
      <c r="C62" s="669"/>
      <c r="D62" s="670"/>
      <c r="E62" s="670"/>
      <c r="F62" s="670"/>
      <c r="G62" s="670"/>
      <c r="H62" s="671"/>
      <c r="I62" s="670"/>
      <c r="J62" s="670"/>
      <c r="K62" s="670"/>
      <c r="L62" s="670"/>
      <c r="M62" s="670"/>
      <c r="N62" s="670"/>
      <c r="O62" s="118"/>
      <c r="P62" s="670"/>
      <c r="Q62" s="670"/>
      <c r="R62" s="670"/>
      <c r="S62" s="670"/>
      <c r="T62" s="670"/>
    </row>
    <row r="63" spans="1:21" x14ac:dyDescent="0.25">
      <c r="B63" s="658" t="s">
        <v>82</v>
      </c>
      <c r="C63" s="86">
        <f>IFERROR(C59/SUM($C59:$H59),"-")</f>
        <v>0.97921946274708571</v>
      </c>
      <c r="D63" s="122">
        <f t="shared" ref="D63:H63" si="14">IFERROR(D59/SUM($C59:$H59),"-")</f>
        <v>1.0136847440446021E-3</v>
      </c>
      <c r="E63" s="122">
        <f t="shared" si="14"/>
        <v>7.7293461733400912E-3</v>
      </c>
      <c r="F63" s="122">
        <f t="shared" si="14"/>
        <v>4.9417131272174357E-3</v>
      </c>
      <c r="G63" s="122">
        <f t="shared" si="14"/>
        <v>1.2671059300557526E-3</v>
      </c>
      <c r="H63" s="125">
        <f t="shared" si="14"/>
        <v>5.8286872782564621E-3</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0.97799999999999998</v>
      </c>
      <c r="P63" s="122">
        <v>5.0000000000000001E-3</v>
      </c>
      <c r="Q63" s="122">
        <v>1.4999999999999999E-2</v>
      </c>
      <c r="R63" s="122">
        <v>2E-3</v>
      </c>
      <c r="S63" s="122" t="s">
        <v>83</v>
      </c>
      <c r="T63" s="122" t="s">
        <v>83</v>
      </c>
      <c r="U63" s="19"/>
    </row>
    <row r="64" spans="1:21" x14ac:dyDescent="0.25">
      <c r="B64" s="660" t="s">
        <v>84</v>
      </c>
      <c r="C64" s="87">
        <f t="shared" ref="C64:H65" si="16">IFERROR(C60/SUM($C60:$H60),"-")</f>
        <v>0.9695865132703041</v>
      </c>
      <c r="D64" s="123">
        <f t="shared" si="16"/>
        <v>1.25299008998747E-3</v>
      </c>
      <c r="E64" s="123">
        <f t="shared" si="16"/>
        <v>1.0251737099897483E-2</v>
      </c>
      <c r="F64" s="123">
        <f t="shared" si="16"/>
        <v>7.5179405399248209E-3</v>
      </c>
      <c r="G64" s="123">
        <f t="shared" si="16"/>
        <v>1.25299008998747E-3</v>
      </c>
      <c r="H64" s="126">
        <f t="shared" si="16"/>
        <v>1.0137828909898621E-2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0.96800000000000008</v>
      </c>
      <c r="P64" s="123" t="s">
        <v>83</v>
      </c>
      <c r="Q64" s="123">
        <v>1.2E-2</v>
      </c>
      <c r="R64" s="123" t="s">
        <v>83</v>
      </c>
      <c r="S64" s="123" t="s">
        <v>83</v>
      </c>
      <c r="T64" s="123">
        <v>1.1000000000000001E-2</v>
      </c>
      <c r="U64" s="19"/>
    </row>
    <row r="65" spans="1:21" ht="15.75" thickBot="1" x14ac:dyDescent="0.3">
      <c r="B65" s="662" t="s">
        <v>85</v>
      </c>
      <c r="C65" s="88">
        <f t="shared" si="16"/>
        <v>0.96495582323348661</v>
      </c>
      <c r="D65" s="124">
        <f t="shared" si="16"/>
        <v>1.7314022872344378E-3</v>
      </c>
      <c r="E65" s="124">
        <f t="shared" si="16"/>
        <v>1.2647410699025807E-2</v>
      </c>
      <c r="F65" s="124">
        <f t="shared" si="16"/>
        <v>6.2642580606808197E-3</v>
      </c>
      <c r="G65" s="124">
        <f t="shared" si="16"/>
        <v>2.4076151976993899E-3</v>
      </c>
      <c r="H65" s="127">
        <f t="shared" si="16"/>
        <v>1.1993490521872888E-2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0.97200000000000009</v>
      </c>
      <c r="P65" s="124" t="s">
        <v>83</v>
      </c>
      <c r="Q65" s="124">
        <v>9.0000000000000011E-3</v>
      </c>
      <c r="R65" s="124">
        <v>1.3999999999999999E-2</v>
      </c>
      <c r="S65" s="124" t="s">
        <v>83</v>
      </c>
      <c r="T65" s="124" t="s">
        <v>83</v>
      </c>
      <c r="U65" s="19"/>
    </row>
    <row r="67" spans="1:21" x14ac:dyDescent="0.25">
      <c r="A67" s="684" t="s">
        <v>109</v>
      </c>
    </row>
    <row r="69" spans="1:21" x14ac:dyDescent="0.25">
      <c r="C69" s="728" t="s">
        <v>76</v>
      </c>
      <c r="D69" s="729"/>
      <c r="E69" s="729"/>
      <c r="F69" s="729"/>
      <c r="G69" s="745" t="s">
        <v>77</v>
      </c>
      <c r="H69" s="729"/>
    </row>
    <row r="70" spans="1:21" x14ac:dyDescent="0.25">
      <c r="B70" s="684"/>
      <c r="C70" s="728" t="str">
        <f>$A$1</f>
        <v>Renfrewshire</v>
      </c>
      <c r="D70" s="737"/>
      <c r="E70" s="729" t="s">
        <v>78</v>
      </c>
      <c r="F70" s="729"/>
      <c r="G70" s="745" t="str">
        <f>$A$1</f>
        <v>Renfrewshire</v>
      </c>
      <c r="H70" s="729"/>
    </row>
    <row r="71" spans="1:21" ht="15.75" thickBot="1" x14ac:dyDescent="0.3">
      <c r="B71" s="477"/>
      <c r="C71" s="3" t="s">
        <v>65</v>
      </c>
      <c r="D71" s="592" t="s">
        <v>110</v>
      </c>
      <c r="E71" s="591" t="s">
        <v>65</v>
      </c>
      <c r="F71" s="591" t="s">
        <v>110</v>
      </c>
      <c r="G71" s="100" t="s">
        <v>65</v>
      </c>
      <c r="H71" s="591" t="s">
        <v>110</v>
      </c>
    </row>
    <row r="72" spans="1:21" x14ac:dyDescent="0.25">
      <c r="B72" s="33" t="s">
        <v>81</v>
      </c>
      <c r="C72" s="20"/>
      <c r="D72" s="18"/>
      <c r="E72" s="17"/>
      <c r="F72" s="17"/>
      <c r="G72" s="128"/>
      <c r="H72" s="17"/>
    </row>
    <row r="73" spans="1:21" x14ac:dyDescent="0.25">
      <c r="B73" s="658" t="s">
        <v>82</v>
      </c>
      <c r="C73" s="39">
        <v>3485</v>
      </c>
      <c r="D73" s="41">
        <v>377</v>
      </c>
      <c r="E73" s="40">
        <v>43397</v>
      </c>
      <c r="F73" s="40">
        <v>41831</v>
      </c>
      <c r="G73" s="109" t="s">
        <v>83</v>
      </c>
      <c r="H73" s="40" t="s">
        <v>83</v>
      </c>
    </row>
    <row r="74" spans="1:21" x14ac:dyDescent="0.25">
      <c r="B74" s="660" t="s">
        <v>84</v>
      </c>
      <c r="C74" s="36">
        <v>4021</v>
      </c>
      <c r="D74" s="38">
        <v>4956</v>
      </c>
      <c r="E74" s="37">
        <v>60954.792000000001</v>
      </c>
      <c r="F74" s="37">
        <v>51965.741999999998</v>
      </c>
      <c r="G74" s="110" t="s">
        <v>83</v>
      </c>
      <c r="H74" s="37" t="s">
        <v>83</v>
      </c>
    </row>
    <row r="75" spans="1:21" x14ac:dyDescent="0.25">
      <c r="B75" s="658" t="s">
        <v>85</v>
      </c>
      <c r="C75" s="39">
        <v>1614.3600000000001</v>
      </c>
      <c r="D75" s="41">
        <v>3780.08</v>
      </c>
      <c r="E75" s="40">
        <v>74808.260000000009</v>
      </c>
      <c r="F75" s="40">
        <v>48854.91</v>
      </c>
      <c r="G75" s="109" t="s">
        <v>83</v>
      </c>
      <c r="H75" s="40" t="s">
        <v>83</v>
      </c>
    </row>
    <row r="76" spans="1:21" x14ac:dyDescent="0.25">
      <c r="B76" s="83" t="s">
        <v>86</v>
      </c>
      <c r="C76" s="61"/>
      <c r="D76" s="63"/>
      <c r="E76" s="62"/>
      <c r="F76" s="62"/>
      <c r="G76" s="129"/>
      <c r="H76" s="62"/>
    </row>
    <row r="77" spans="1:21" x14ac:dyDescent="0.25">
      <c r="B77" s="658" t="s">
        <v>82</v>
      </c>
      <c r="C77" s="49">
        <f>IFERROR(C73/SUM($C73:$D73),"-")</f>
        <v>0.90238218539616777</v>
      </c>
      <c r="D77" s="50">
        <f>IFERROR(D73/SUM($C73:$D73),"-")</f>
        <v>9.7617814603832218E-2</v>
      </c>
      <c r="E77" s="51">
        <f>IFERROR(E73/SUM($E73:$F73),"-")</f>
        <v>0.50918712160322899</v>
      </c>
      <c r="F77" s="51">
        <f>IFERROR(F73/SUM($E73:$F73),"-")</f>
        <v>0.49081287839677101</v>
      </c>
      <c r="G77" s="119">
        <v>0.17100000000000001</v>
      </c>
      <c r="H77" s="51">
        <v>0.82900000000000007</v>
      </c>
    </row>
    <row r="78" spans="1:21" x14ac:dyDescent="0.25">
      <c r="B78" s="660" t="s">
        <v>84</v>
      </c>
      <c r="C78" s="27">
        <f t="shared" ref="C78:D79" si="18">IFERROR(C74/SUM($C74:$D74),"-")</f>
        <v>0.44792246853068957</v>
      </c>
      <c r="D78" s="28">
        <f t="shared" si="18"/>
        <v>0.55207753146931049</v>
      </c>
      <c r="E78" s="29">
        <f t="shared" ref="E78:F79" si="19">IFERROR(E74/SUM($E74:$F74),"-")</f>
        <v>0.53980254822386864</v>
      </c>
      <c r="F78" s="29">
        <f t="shared" si="19"/>
        <v>0.46019745177613131</v>
      </c>
      <c r="G78" s="107">
        <v>0.221</v>
      </c>
      <c r="H78" s="29">
        <v>0.77900000000000003</v>
      </c>
    </row>
    <row r="79" spans="1:21" ht="15.75" thickBot="1" x14ac:dyDescent="0.3">
      <c r="B79" s="662" t="s">
        <v>85</v>
      </c>
      <c r="C79" s="53">
        <f t="shared" si="18"/>
        <v>0.2992636863140567</v>
      </c>
      <c r="D79" s="54">
        <f t="shared" si="18"/>
        <v>0.70073631368594325</v>
      </c>
      <c r="E79" s="55">
        <f t="shared" si="19"/>
        <v>0.6049356489891049</v>
      </c>
      <c r="F79" s="55">
        <f t="shared" si="19"/>
        <v>0.39506435101089515</v>
      </c>
      <c r="G79" s="108">
        <v>0.21100000000000002</v>
      </c>
      <c r="H79" s="55">
        <v>0.78900000000000003</v>
      </c>
    </row>
    <row r="81" spans="1:26" ht="17.25" x14ac:dyDescent="0.25">
      <c r="A81" s="684" t="s">
        <v>111</v>
      </c>
      <c r="B81" s="6"/>
      <c r="C81" s="6"/>
    </row>
    <row r="82" spans="1:26" x14ac:dyDescent="0.25">
      <c r="A82" s="684"/>
      <c r="B82" s="6"/>
      <c r="C82" s="6"/>
    </row>
    <row r="83" spans="1:26" x14ac:dyDescent="0.25">
      <c r="A83" s="684"/>
      <c r="B83" s="6"/>
      <c r="C83" s="743" t="s">
        <v>76</v>
      </c>
      <c r="D83" s="744"/>
      <c r="E83" s="744"/>
      <c r="F83" s="744"/>
      <c r="G83" s="744"/>
      <c r="H83" s="744"/>
      <c r="I83" s="744"/>
      <c r="J83" s="744"/>
      <c r="K83" s="744"/>
      <c r="L83" s="744"/>
      <c r="M83" s="744"/>
      <c r="N83" s="744"/>
      <c r="O83" s="744"/>
      <c r="P83" s="744"/>
      <c r="Q83" s="745" t="s">
        <v>77</v>
      </c>
      <c r="R83" s="729"/>
      <c r="S83" s="729"/>
      <c r="T83" s="729"/>
      <c r="U83" s="729"/>
      <c r="V83" s="729"/>
      <c r="W83" s="729"/>
    </row>
    <row r="84" spans="1:26" x14ac:dyDescent="0.25">
      <c r="A84" s="684"/>
      <c r="B84" s="655"/>
      <c r="C84" s="728" t="str">
        <f>$A$1</f>
        <v>Renfrewshire</v>
      </c>
      <c r="D84" s="729"/>
      <c r="E84" s="729"/>
      <c r="F84" s="729"/>
      <c r="G84" s="729"/>
      <c r="H84" s="729"/>
      <c r="I84" s="737"/>
      <c r="J84" s="728" t="s">
        <v>78</v>
      </c>
      <c r="K84" s="729"/>
      <c r="L84" s="729"/>
      <c r="M84" s="729"/>
      <c r="N84" s="729"/>
      <c r="O84" s="729"/>
      <c r="P84" s="729"/>
      <c r="Q84" s="745" t="str">
        <f>$A$1</f>
        <v>Renfrewshire</v>
      </c>
      <c r="R84" s="729"/>
      <c r="S84" s="729"/>
      <c r="T84" s="729"/>
      <c r="U84" s="729"/>
      <c r="V84" s="729"/>
      <c r="W84" s="729"/>
    </row>
    <row r="85" spans="1:26" ht="27" thickBot="1" x14ac:dyDescent="0.3">
      <c r="A85" s="684"/>
      <c r="B85" s="34" t="s">
        <v>112</v>
      </c>
      <c r="C85" s="139" t="s">
        <v>113</v>
      </c>
      <c r="D85" s="140" t="s">
        <v>114</v>
      </c>
      <c r="E85" s="140" t="s">
        <v>115</v>
      </c>
      <c r="F85" s="140" t="s">
        <v>116</v>
      </c>
      <c r="G85" s="140" t="s">
        <v>117</v>
      </c>
      <c r="H85" s="140" t="s">
        <v>118</v>
      </c>
      <c r="I85" s="141" t="s">
        <v>119</v>
      </c>
      <c r="J85" s="140" t="s">
        <v>113</v>
      </c>
      <c r="K85" s="140" t="s">
        <v>114</v>
      </c>
      <c r="L85" s="140" t="s">
        <v>115</v>
      </c>
      <c r="M85" s="140" t="s">
        <v>116</v>
      </c>
      <c r="N85" s="140" t="s">
        <v>117</v>
      </c>
      <c r="O85" s="140" t="s">
        <v>118</v>
      </c>
      <c r="P85" s="140" t="s">
        <v>119</v>
      </c>
      <c r="Q85" s="142" t="s">
        <v>113</v>
      </c>
      <c r="R85" s="140" t="s">
        <v>114</v>
      </c>
      <c r="S85" s="140" t="s">
        <v>115</v>
      </c>
      <c r="T85" s="140" t="s">
        <v>116</v>
      </c>
      <c r="U85" s="140" t="s">
        <v>117</v>
      </c>
      <c r="V85" s="140" t="s">
        <v>118</v>
      </c>
      <c r="W85" s="140" t="s">
        <v>119</v>
      </c>
    </row>
    <row r="86" spans="1:26" x14ac:dyDescent="0.25">
      <c r="A86" s="684"/>
      <c r="B86" s="33" t="s">
        <v>81</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84"/>
      <c r="B87" s="658" t="s">
        <v>82</v>
      </c>
      <c r="C87" s="39">
        <v>1658</v>
      </c>
      <c r="D87" s="40">
        <v>532</v>
      </c>
      <c r="E87" s="40">
        <v>275</v>
      </c>
      <c r="F87" s="40">
        <v>150</v>
      </c>
      <c r="G87" s="40">
        <v>97</v>
      </c>
      <c r="H87" s="40">
        <v>96</v>
      </c>
      <c r="I87" s="41">
        <v>37</v>
      </c>
      <c r="J87" s="40">
        <v>26543</v>
      </c>
      <c r="K87" s="40">
        <v>10028</v>
      </c>
      <c r="L87" s="40">
        <v>6026</v>
      </c>
      <c r="M87" s="40">
        <v>2785</v>
      </c>
      <c r="N87" s="40">
        <v>1465</v>
      </c>
      <c r="O87" s="40">
        <v>935</v>
      </c>
      <c r="P87" s="40">
        <v>504</v>
      </c>
      <c r="Q87" s="109" t="s">
        <v>83</v>
      </c>
      <c r="R87" s="40" t="s">
        <v>83</v>
      </c>
      <c r="S87" s="40" t="s">
        <v>83</v>
      </c>
      <c r="T87" s="40" t="s">
        <v>83</v>
      </c>
      <c r="U87" s="40" t="s">
        <v>83</v>
      </c>
      <c r="V87" s="40" t="s">
        <v>83</v>
      </c>
      <c r="W87" s="40" t="s">
        <v>83</v>
      </c>
    </row>
    <row r="88" spans="1:26" x14ac:dyDescent="0.25">
      <c r="A88" s="684"/>
      <c r="B88" s="660" t="s">
        <v>84</v>
      </c>
      <c r="C88" s="36">
        <v>2208</v>
      </c>
      <c r="D88" s="37">
        <v>956</v>
      </c>
      <c r="E88" s="37">
        <v>458</v>
      </c>
      <c r="F88" s="37">
        <v>289</v>
      </c>
      <c r="G88" s="37">
        <v>164</v>
      </c>
      <c r="H88" s="37">
        <v>109</v>
      </c>
      <c r="I88" s="38">
        <v>46</v>
      </c>
      <c r="J88" s="37">
        <v>32209.797999999999</v>
      </c>
      <c r="K88" s="37">
        <v>11306.477000000001</v>
      </c>
      <c r="L88" s="37">
        <v>7647.1850000000004</v>
      </c>
      <c r="M88" s="37">
        <v>3579.2579999999998</v>
      </c>
      <c r="N88" s="37">
        <v>2323.9119999999998</v>
      </c>
      <c r="O88" s="37">
        <v>1315.508</v>
      </c>
      <c r="P88" s="37">
        <v>640.26599999999996</v>
      </c>
      <c r="Q88" s="110" t="s">
        <v>83</v>
      </c>
      <c r="R88" s="37" t="s">
        <v>83</v>
      </c>
      <c r="S88" s="37" t="s">
        <v>83</v>
      </c>
      <c r="T88" s="37" t="s">
        <v>83</v>
      </c>
      <c r="U88" s="37" t="s">
        <v>83</v>
      </c>
      <c r="V88" s="37" t="s">
        <v>83</v>
      </c>
      <c r="W88" s="37" t="s">
        <v>83</v>
      </c>
    </row>
    <row r="89" spans="1:26" x14ac:dyDescent="0.25">
      <c r="A89" s="684"/>
      <c r="B89" s="658" t="s">
        <v>85</v>
      </c>
      <c r="C89" s="39">
        <v>1918.84</v>
      </c>
      <c r="D89" s="40">
        <v>667.76</v>
      </c>
      <c r="E89" s="40">
        <v>400.64</v>
      </c>
      <c r="F89" s="40">
        <v>187.68</v>
      </c>
      <c r="G89" s="40">
        <v>96.6</v>
      </c>
      <c r="H89" s="40">
        <v>49.92</v>
      </c>
      <c r="I89" s="41">
        <v>23.8</v>
      </c>
      <c r="J89" s="40">
        <v>28915.24</v>
      </c>
      <c r="K89" s="40">
        <v>9529.76</v>
      </c>
      <c r="L89" s="40">
        <v>6222.64</v>
      </c>
      <c r="M89" s="40">
        <v>2996.68</v>
      </c>
      <c r="N89" s="40">
        <v>1275.8000000000002</v>
      </c>
      <c r="O89" s="40">
        <v>721.12</v>
      </c>
      <c r="P89" s="40">
        <v>367.8</v>
      </c>
      <c r="Q89" s="109" t="s">
        <v>83</v>
      </c>
      <c r="R89" s="40" t="s">
        <v>83</v>
      </c>
      <c r="S89" s="40" t="s">
        <v>83</v>
      </c>
      <c r="T89" s="40" t="s">
        <v>83</v>
      </c>
      <c r="U89" s="40" t="s">
        <v>83</v>
      </c>
      <c r="V89" s="40" t="s">
        <v>83</v>
      </c>
      <c r="W89" s="40" t="s">
        <v>83</v>
      </c>
    </row>
    <row r="90" spans="1:26" x14ac:dyDescent="0.25">
      <c r="A90" s="684"/>
      <c r="B90" s="83" t="s">
        <v>86</v>
      </c>
      <c r="C90" s="669"/>
      <c r="D90" s="670"/>
      <c r="E90" s="670"/>
      <c r="F90" s="670"/>
      <c r="G90" s="670"/>
      <c r="H90" s="670"/>
      <c r="I90" s="671"/>
      <c r="J90" s="670"/>
      <c r="K90" s="670"/>
      <c r="L90" s="670"/>
      <c r="M90" s="670"/>
      <c r="N90" s="670"/>
      <c r="O90" s="670"/>
      <c r="P90" s="670"/>
      <c r="Q90" s="131"/>
      <c r="R90" s="670"/>
      <c r="S90" s="670"/>
      <c r="T90" s="670"/>
      <c r="U90" s="670"/>
      <c r="V90" s="670"/>
      <c r="W90" s="670"/>
    </row>
    <row r="91" spans="1:26" x14ac:dyDescent="0.25">
      <c r="A91" s="684"/>
      <c r="B91" s="658" t="s">
        <v>82</v>
      </c>
      <c r="C91" s="92">
        <f t="shared" ref="C91:I93" si="20">IFERROR(C87/SUM($C87:$I87),"-")</f>
        <v>0.58277680140597543</v>
      </c>
      <c r="D91" s="89">
        <f t="shared" si="20"/>
        <v>0.18699472759226712</v>
      </c>
      <c r="E91" s="89">
        <f t="shared" si="20"/>
        <v>9.6660808435852369E-2</v>
      </c>
      <c r="F91" s="89">
        <f t="shared" si="20"/>
        <v>5.272407732864675E-2</v>
      </c>
      <c r="G91" s="89">
        <f t="shared" si="20"/>
        <v>3.4094903339191567E-2</v>
      </c>
      <c r="H91" s="89">
        <f t="shared" si="20"/>
        <v>3.3743409490333921E-2</v>
      </c>
      <c r="I91" s="93">
        <f t="shared" si="20"/>
        <v>1.3005272407732865E-2</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0.09</v>
      </c>
      <c r="R91" s="89">
        <v>0.157</v>
      </c>
      <c r="S91" s="89">
        <v>0.17399999999999999</v>
      </c>
      <c r="T91" s="89">
        <v>0.113</v>
      </c>
      <c r="U91" s="89">
        <v>7.6999999999999999E-2</v>
      </c>
      <c r="V91" s="89">
        <v>0.17300000000000001</v>
      </c>
      <c r="W91" s="89">
        <v>0.215</v>
      </c>
    </row>
    <row r="92" spans="1:26" x14ac:dyDescent="0.25">
      <c r="A92" s="684"/>
      <c r="B92" s="660" t="s">
        <v>84</v>
      </c>
      <c r="C92" s="94">
        <f t="shared" si="20"/>
        <v>0.52198581560283686</v>
      </c>
      <c r="D92" s="78">
        <f t="shared" si="20"/>
        <v>0.2260047281323877</v>
      </c>
      <c r="E92" s="78">
        <f t="shared" si="20"/>
        <v>0.108274231678487</v>
      </c>
      <c r="F92" s="78">
        <f t="shared" si="20"/>
        <v>6.8321513002364068E-2</v>
      </c>
      <c r="G92" s="78">
        <f t="shared" si="20"/>
        <v>3.8770685579196218E-2</v>
      </c>
      <c r="H92" s="78">
        <f t="shared" si="20"/>
        <v>2.5768321513002363E-2</v>
      </c>
      <c r="I92" s="95">
        <f t="shared" si="20"/>
        <v>1.0874704491725768E-2</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9.7000000000000003E-2</v>
      </c>
      <c r="R92" s="78">
        <v>0.11199999999999999</v>
      </c>
      <c r="S92" s="78">
        <v>0.13600000000000001</v>
      </c>
      <c r="T92" s="78">
        <v>0.16699999999999998</v>
      </c>
      <c r="U92" s="78">
        <v>0.121</v>
      </c>
      <c r="V92" s="78">
        <v>0.17199999999999999</v>
      </c>
      <c r="W92" s="78">
        <v>0.19500000000000001</v>
      </c>
    </row>
    <row r="93" spans="1:26" ht="15.75" thickBot="1" x14ac:dyDescent="0.3">
      <c r="A93" s="684"/>
      <c r="B93" s="662" t="s">
        <v>85</v>
      </c>
      <c r="C93" s="96">
        <f t="shared" si="20"/>
        <v>0.57360308976336527</v>
      </c>
      <c r="D93" s="90">
        <f t="shared" si="20"/>
        <v>0.19961497530819913</v>
      </c>
      <c r="E93" s="90">
        <f t="shared" si="20"/>
        <v>0.11976420226949337</v>
      </c>
      <c r="F93" s="90">
        <f t="shared" si="20"/>
        <v>5.6103597948129288E-2</v>
      </c>
      <c r="G93" s="90">
        <f t="shared" si="20"/>
        <v>2.8876851885066543E-2</v>
      </c>
      <c r="H93" s="90">
        <f t="shared" si="20"/>
        <v>1.4922696129425693E-2</v>
      </c>
      <c r="I93" s="97">
        <f t="shared" si="20"/>
        <v>7.1145866963207433E-3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0.11100000000000002</v>
      </c>
      <c r="R93" s="90">
        <v>0.125</v>
      </c>
      <c r="S93" s="90">
        <v>0.11699999999999999</v>
      </c>
      <c r="T93" s="90">
        <v>0.13800000000000001</v>
      </c>
      <c r="U93" s="90">
        <v>0.105</v>
      </c>
      <c r="V93" s="90">
        <v>0.13300000000000001</v>
      </c>
      <c r="W93" s="90">
        <v>0.27</v>
      </c>
    </row>
    <row r="94" spans="1:26" x14ac:dyDescent="0.25">
      <c r="B94" s="6"/>
      <c r="C94" s="6"/>
    </row>
    <row r="95" spans="1:26" x14ac:dyDescent="0.25">
      <c r="B95" s="6"/>
      <c r="C95" s="743" t="s">
        <v>76</v>
      </c>
      <c r="D95" s="744"/>
      <c r="E95" s="744"/>
      <c r="F95" s="744"/>
      <c r="G95" s="744"/>
      <c r="H95" s="744"/>
      <c r="I95" s="744"/>
      <c r="J95" s="744"/>
      <c r="K95" s="744"/>
      <c r="L95" s="744"/>
      <c r="M95" s="744"/>
      <c r="N95" s="744"/>
      <c r="O95" s="744"/>
      <c r="P95" s="744"/>
      <c r="Q95" s="744"/>
      <c r="R95" s="744"/>
      <c r="S95" s="745" t="s">
        <v>77</v>
      </c>
      <c r="T95" s="729"/>
      <c r="U95" s="729"/>
      <c r="V95" s="729"/>
      <c r="W95" s="729"/>
      <c r="X95" s="729"/>
      <c r="Y95" s="729"/>
      <c r="Z95" s="729"/>
    </row>
    <row r="96" spans="1:26" x14ac:dyDescent="0.25">
      <c r="B96" s="655"/>
      <c r="C96" s="728" t="str">
        <f>$A$1</f>
        <v>Renfrewshire</v>
      </c>
      <c r="D96" s="729"/>
      <c r="E96" s="729"/>
      <c r="F96" s="729"/>
      <c r="G96" s="729"/>
      <c r="H96" s="729"/>
      <c r="I96" s="729"/>
      <c r="J96" s="737"/>
      <c r="K96" s="729" t="s">
        <v>78</v>
      </c>
      <c r="L96" s="729"/>
      <c r="M96" s="729"/>
      <c r="N96" s="729"/>
      <c r="O96" s="729"/>
      <c r="P96" s="729"/>
      <c r="Q96" s="729"/>
      <c r="R96" s="729"/>
      <c r="S96" s="745" t="str">
        <f>$A$1</f>
        <v>Renfrewshire</v>
      </c>
      <c r="T96" s="729"/>
      <c r="U96" s="729"/>
      <c r="V96" s="729"/>
      <c r="W96" s="729"/>
      <c r="X96" s="729"/>
      <c r="Y96" s="729"/>
      <c r="Z96" s="729"/>
    </row>
    <row r="97" spans="1:32" ht="27" thickBot="1" x14ac:dyDescent="0.3">
      <c r="B97" s="34" t="s">
        <v>112</v>
      </c>
      <c r="C97" s="139" t="s">
        <v>120</v>
      </c>
      <c r="D97" s="140" t="s">
        <v>121</v>
      </c>
      <c r="E97" s="140" t="s">
        <v>114</v>
      </c>
      <c r="F97" s="140" t="s">
        <v>115</v>
      </c>
      <c r="G97" s="140" t="s">
        <v>116</v>
      </c>
      <c r="H97" s="140" t="s">
        <v>117</v>
      </c>
      <c r="I97" s="140" t="s">
        <v>118</v>
      </c>
      <c r="J97" s="141" t="s">
        <v>119</v>
      </c>
      <c r="K97" s="140" t="s">
        <v>120</v>
      </c>
      <c r="L97" s="140" t="s">
        <v>121</v>
      </c>
      <c r="M97" s="140" t="s">
        <v>114</v>
      </c>
      <c r="N97" s="140" t="s">
        <v>115</v>
      </c>
      <c r="O97" s="140" t="s">
        <v>116</v>
      </c>
      <c r="P97" s="140" t="s">
        <v>117</v>
      </c>
      <c r="Q97" s="140" t="s">
        <v>118</v>
      </c>
      <c r="R97" s="140" t="s">
        <v>119</v>
      </c>
      <c r="S97" s="142" t="s">
        <v>120</v>
      </c>
      <c r="T97" s="140" t="s">
        <v>121</v>
      </c>
      <c r="U97" s="140" t="s">
        <v>114</v>
      </c>
      <c r="V97" s="140" t="s">
        <v>115</v>
      </c>
      <c r="W97" s="140" t="s">
        <v>116</v>
      </c>
      <c r="X97" s="140" t="s">
        <v>117</v>
      </c>
      <c r="Y97" s="140" t="s">
        <v>118</v>
      </c>
      <c r="Z97" s="140" t="s">
        <v>119</v>
      </c>
    </row>
    <row r="98" spans="1:32" x14ac:dyDescent="0.25">
      <c r="B98" s="33" t="s">
        <v>81</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8" t="s">
        <v>82</v>
      </c>
      <c r="C99" s="39">
        <v>795</v>
      </c>
      <c r="D99" s="40">
        <v>863</v>
      </c>
      <c r="E99" s="40">
        <v>532</v>
      </c>
      <c r="F99" s="40">
        <v>275</v>
      </c>
      <c r="G99" s="40">
        <v>150</v>
      </c>
      <c r="H99" s="40">
        <v>97</v>
      </c>
      <c r="I99" s="40">
        <v>96</v>
      </c>
      <c r="J99" s="41">
        <v>37</v>
      </c>
      <c r="K99" s="40">
        <v>13696</v>
      </c>
      <c r="L99" s="40">
        <v>12847</v>
      </c>
      <c r="M99" s="40">
        <v>10028</v>
      </c>
      <c r="N99" s="40">
        <v>6026</v>
      </c>
      <c r="O99" s="40">
        <v>2785</v>
      </c>
      <c r="P99" s="40">
        <v>1465</v>
      </c>
      <c r="Q99" s="40">
        <v>935</v>
      </c>
      <c r="R99" s="40">
        <v>504</v>
      </c>
      <c r="S99" s="109" t="s">
        <v>83</v>
      </c>
      <c r="T99" s="40" t="s">
        <v>83</v>
      </c>
      <c r="U99" s="40" t="s">
        <v>83</v>
      </c>
      <c r="V99" s="40" t="s">
        <v>83</v>
      </c>
      <c r="W99" s="40" t="s">
        <v>83</v>
      </c>
      <c r="X99" s="40" t="s">
        <v>83</v>
      </c>
      <c r="Y99" s="40" t="s">
        <v>83</v>
      </c>
      <c r="Z99" s="40" t="s">
        <v>83</v>
      </c>
    </row>
    <row r="100" spans="1:32" x14ac:dyDescent="0.25">
      <c r="B100" s="660" t="s">
        <v>84</v>
      </c>
      <c r="C100" s="36">
        <v>1066</v>
      </c>
      <c r="D100" s="37">
        <v>1142</v>
      </c>
      <c r="E100" s="37">
        <v>956</v>
      </c>
      <c r="F100" s="37">
        <v>458</v>
      </c>
      <c r="G100" s="37">
        <v>289</v>
      </c>
      <c r="H100" s="37">
        <v>164</v>
      </c>
      <c r="I100" s="37">
        <v>109</v>
      </c>
      <c r="J100" s="38">
        <v>46</v>
      </c>
      <c r="K100" s="37">
        <v>18255.91</v>
      </c>
      <c r="L100" s="37">
        <v>13953.888000000001</v>
      </c>
      <c r="M100" s="37">
        <v>11306.477000000001</v>
      </c>
      <c r="N100" s="37">
        <v>7647.1850000000004</v>
      </c>
      <c r="O100" s="37">
        <v>3579.2579999999998</v>
      </c>
      <c r="P100" s="37">
        <v>2323.9119999999998</v>
      </c>
      <c r="Q100" s="37">
        <v>1315.508</v>
      </c>
      <c r="R100" s="37">
        <v>640.26599999999996</v>
      </c>
      <c r="S100" s="110" t="s">
        <v>83</v>
      </c>
      <c r="T100" s="37" t="s">
        <v>83</v>
      </c>
      <c r="U100" s="37" t="s">
        <v>83</v>
      </c>
      <c r="V100" s="37" t="s">
        <v>83</v>
      </c>
      <c r="W100" s="37" t="s">
        <v>83</v>
      </c>
      <c r="X100" s="37" t="s">
        <v>83</v>
      </c>
      <c r="Y100" s="37" t="s">
        <v>83</v>
      </c>
      <c r="Z100" s="37" t="s">
        <v>83</v>
      </c>
    </row>
    <row r="101" spans="1:32" x14ac:dyDescent="0.25">
      <c r="B101" s="658" t="s">
        <v>85</v>
      </c>
      <c r="C101" s="39">
        <v>982</v>
      </c>
      <c r="D101" s="40">
        <v>861</v>
      </c>
      <c r="E101" s="40">
        <v>667.76</v>
      </c>
      <c r="F101" s="40">
        <v>400.64</v>
      </c>
      <c r="G101" s="40">
        <v>187.68</v>
      </c>
      <c r="H101" s="40">
        <v>96.6</v>
      </c>
      <c r="I101" s="40">
        <v>49.92</v>
      </c>
      <c r="J101" s="41">
        <v>23.8</v>
      </c>
      <c r="K101" s="40">
        <v>14624.2</v>
      </c>
      <c r="L101" s="40">
        <v>12586.2</v>
      </c>
      <c r="M101" s="40">
        <v>9529.76</v>
      </c>
      <c r="N101" s="40">
        <v>6222.64</v>
      </c>
      <c r="O101" s="40">
        <v>2996.68</v>
      </c>
      <c r="P101" s="40">
        <v>1275.8000000000002</v>
      </c>
      <c r="Q101" s="40">
        <v>721.12</v>
      </c>
      <c r="R101" s="40">
        <v>367.8</v>
      </c>
      <c r="S101" s="109" t="s">
        <v>83</v>
      </c>
      <c r="T101" s="40" t="s">
        <v>83</v>
      </c>
      <c r="U101" s="40" t="s">
        <v>83</v>
      </c>
      <c r="V101" s="40" t="s">
        <v>83</v>
      </c>
      <c r="W101" s="40" t="s">
        <v>83</v>
      </c>
      <c r="X101" s="40" t="s">
        <v>83</v>
      </c>
      <c r="Y101" s="40" t="s">
        <v>83</v>
      </c>
      <c r="Z101" s="40" t="s">
        <v>83</v>
      </c>
    </row>
    <row r="102" spans="1:32" x14ac:dyDescent="0.25">
      <c r="B102" s="83" t="s">
        <v>86</v>
      </c>
      <c r="C102" s="669"/>
      <c r="D102" s="670"/>
      <c r="E102" s="670"/>
      <c r="F102" s="670"/>
      <c r="G102" s="670"/>
      <c r="H102" s="670"/>
      <c r="I102" s="670"/>
      <c r="J102" s="671"/>
      <c r="K102" s="670"/>
      <c r="L102" s="670"/>
      <c r="M102" s="670"/>
      <c r="N102" s="670"/>
      <c r="O102" s="670"/>
      <c r="P102" s="670"/>
      <c r="Q102" s="670"/>
      <c r="R102" s="670"/>
      <c r="S102" s="131"/>
      <c r="T102" s="670"/>
      <c r="U102" s="670"/>
      <c r="V102" s="670"/>
      <c r="W102" s="670"/>
      <c r="X102" s="670"/>
      <c r="Y102" s="670"/>
      <c r="Z102" s="670"/>
    </row>
    <row r="103" spans="1:32" x14ac:dyDescent="0.25">
      <c r="B103" s="658" t="s">
        <v>82</v>
      </c>
      <c r="C103" s="92">
        <f>IFERROR(C99/SUM($C99:$J99),"-")</f>
        <v>0.27943760984182775</v>
      </c>
      <c r="D103" s="89">
        <f t="shared" ref="D103:J103" si="23">IFERROR(D99/SUM($C99:$J99),"-")</f>
        <v>0.30333919156414763</v>
      </c>
      <c r="E103" s="89">
        <f t="shared" si="23"/>
        <v>0.18699472759226712</v>
      </c>
      <c r="F103" s="89">
        <f t="shared" si="23"/>
        <v>9.6660808435852369E-2</v>
      </c>
      <c r="G103" s="89">
        <f t="shared" si="23"/>
        <v>5.272407732864675E-2</v>
      </c>
      <c r="H103" s="89">
        <f t="shared" si="23"/>
        <v>3.4094903339191567E-2</v>
      </c>
      <c r="I103" s="89">
        <f t="shared" si="23"/>
        <v>3.3743409490333921E-2</v>
      </c>
      <c r="J103" s="93">
        <f t="shared" si="23"/>
        <v>1.3005272407732865E-2</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3.7999999999999999E-2</v>
      </c>
      <c r="T103" s="89">
        <v>5.2000000000000005E-2</v>
      </c>
      <c r="U103" s="89">
        <v>0.157</v>
      </c>
      <c r="V103" s="89">
        <v>0.17399999999999999</v>
      </c>
      <c r="W103" s="89">
        <v>0.113</v>
      </c>
      <c r="X103" s="89">
        <v>7.6999999999999999E-2</v>
      </c>
      <c r="Y103" s="89">
        <v>0.17300000000000001</v>
      </c>
      <c r="Z103" s="89">
        <v>0.215</v>
      </c>
    </row>
    <row r="104" spans="1:32" x14ac:dyDescent="0.25">
      <c r="B104" s="660" t="s">
        <v>84</v>
      </c>
      <c r="C104" s="94">
        <f t="shared" ref="C104:J105" si="25">IFERROR(C100/SUM($C100:$J100),"-")</f>
        <v>0.25200945626477539</v>
      </c>
      <c r="D104" s="78">
        <f t="shared" si="25"/>
        <v>0.26997635933806147</v>
      </c>
      <c r="E104" s="78">
        <f t="shared" si="25"/>
        <v>0.2260047281323877</v>
      </c>
      <c r="F104" s="78">
        <f t="shared" si="25"/>
        <v>0.108274231678487</v>
      </c>
      <c r="G104" s="78">
        <f t="shared" si="25"/>
        <v>6.8321513002364068E-2</v>
      </c>
      <c r="H104" s="78">
        <f t="shared" si="25"/>
        <v>3.8770685579196218E-2</v>
      </c>
      <c r="I104" s="78">
        <f t="shared" si="25"/>
        <v>2.5768321513002363E-2</v>
      </c>
      <c r="J104" s="95">
        <f t="shared" si="25"/>
        <v>1.0874704491725768E-2</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1.3999999999999999E-2</v>
      </c>
      <c r="T104" s="78">
        <v>8.3000000000000004E-2</v>
      </c>
      <c r="U104" s="78">
        <v>0.11199999999999999</v>
      </c>
      <c r="V104" s="78">
        <v>0.13600000000000001</v>
      </c>
      <c r="W104" s="78">
        <v>0.16699999999999998</v>
      </c>
      <c r="X104" s="78">
        <v>0.121</v>
      </c>
      <c r="Y104" s="78">
        <v>0.17199999999999999</v>
      </c>
      <c r="Z104" s="78">
        <v>0.19500000000000001</v>
      </c>
    </row>
    <row r="105" spans="1:32" ht="15.75" thickBot="1" x14ac:dyDescent="0.3">
      <c r="B105" s="662" t="s">
        <v>85</v>
      </c>
      <c r="C105" s="96">
        <f t="shared" si="25"/>
        <v>0.30036092249342389</v>
      </c>
      <c r="D105" s="90">
        <f t="shared" si="25"/>
        <v>0.26335107359148469</v>
      </c>
      <c r="E105" s="90">
        <f t="shared" si="25"/>
        <v>0.20424542729552822</v>
      </c>
      <c r="F105" s="90">
        <f t="shared" si="25"/>
        <v>0.12254236251299933</v>
      </c>
      <c r="G105" s="90">
        <f t="shared" si="25"/>
        <v>5.7405028445586349E-2</v>
      </c>
      <c r="H105" s="90">
        <f t="shared" si="25"/>
        <v>2.9546705817581204E-2</v>
      </c>
      <c r="I105" s="90">
        <f t="shared" si="25"/>
        <v>1.5268856670948797E-2</v>
      </c>
      <c r="J105" s="97">
        <f t="shared" si="25"/>
        <v>7.2796231724475439E-3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6.9999999999999993E-3</v>
      </c>
      <c r="T105" s="90">
        <v>0.10400000000000001</v>
      </c>
      <c r="U105" s="90">
        <v>0.125</v>
      </c>
      <c r="V105" s="90">
        <v>0.11699999999999999</v>
      </c>
      <c r="W105" s="90">
        <v>0.13800000000000001</v>
      </c>
      <c r="X105" s="90">
        <v>0.105</v>
      </c>
      <c r="Y105" s="90">
        <v>0.13300000000000001</v>
      </c>
      <c r="Z105" s="90">
        <v>0.27</v>
      </c>
    </row>
    <row r="107" spans="1:32" ht="17.25" x14ac:dyDescent="0.25">
      <c r="A107" s="684" t="s">
        <v>122</v>
      </c>
    </row>
    <row r="108" spans="1:32" x14ac:dyDescent="0.25">
      <c r="A108" s="684"/>
    </row>
    <row r="109" spans="1:32" x14ac:dyDescent="0.25">
      <c r="A109" s="684"/>
      <c r="C109" s="728" t="s">
        <v>76</v>
      </c>
      <c r="D109" s="729"/>
      <c r="E109" s="729"/>
      <c r="F109" s="729"/>
      <c r="G109" s="729"/>
      <c r="H109" s="729"/>
      <c r="I109" s="729"/>
      <c r="J109" s="729"/>
      <c r="K109" s="729"/>
      <c r="L109" s="729"/>
      <c r="M109" s="729"/>
      <c r="N109" s="729"/>
      <c r="O109" s="729"/>
      <c r="P109" s="729"/>
      <c r="Q109" s="729"/>
      <c r="R109" s="729"/>
      <c r="S109" s="729"/>
      <c r="T109" s="729"/>
      <c r="U109" s="729"/>
      <c r="V109" s="729"/>
      <c r="W109" s="745" t="s">
        <v>77</v>
      </c>
      <c r="X109" s="729"/>
      <c r="Y109" s="729"/>
      <c r="Z109" s="729"/>
      <c r="AA109" s="729"/>
      <c r="AB109" s="729"/>
      <c r="AC109" s="729"/>
      <c r="AD109" s="729"/>
      <c r="AE109" s="729"/>
      <c r="AF109" s="729"/>
    </row>
    <row r="110" spans="1:32" x14ac:dyDescent="0.25">
      <c r="A110" s="684"/>
      <c r="B110" s="655"/>
      <c r="C110" s="739" t="str">
        <f>$A$1</f>
        <v>Renfrewshire</v>
      </c>
      <c r="D110" s="740"/>
      <c r="E110" s="740"/>
      <c r="F110" s="740"/>
      <c r="G110" s="740"/>
      <c r="H110" s="740"/>
      <c r="I110" s="740"/>
      <c r="J110" s="740"/>
      <c r="K110" s="740"/>
      <c r="L110" s="746"/>
      <c r="M110" s="740" t="s">
        <v>78</v>
      </c>
      <c r="N110" s="740"/>
      <c r="O110" s="740"/>
      <c r="P110" s="740"/>
      <c r="Q110" s="740"/>
      <c r="R110" s="740"/>
      <c r="S110" s="740"/>
      <c r="T110" s="740"/>
      <c r="U110" s="740"/>
      <c r="V110" s="740"/>
      <c r="W110" s="742" t="str">
        <f>$A$1</f>
        <v>Renfrewshire</v>
      </c>
      <c r="X110" s="740"/>
      <c r="Y110" s="740"/>
      <c r="Z110" s="740"/>
      <c r="AA110" s="740"/>
      <c r="AB110" s="740"/>
      <c r="AC110" s="740"/>
      <c r="AD110" s="740"/>
      <c r="AE110" s="740"/>
      <c r="AF110" s="740"/>
    </row>
    <row r="111" spans="1:32" ht="52.5" thickBot="1" x14ac:dyDescent="0.3">
      <c r="A111" s="684"/>
      <c r="B111" s="59" t="s">
        <v>69</v>
      </c>
      <c r="C111" s="136" t="s">
        <v>123</v>
      </c>
      <c r="D111" s="135" t="s">
        <v>124</v>
      </c>
      <c r="E111" s="135" t="s">
        <v>125</v>
      </c>
      <c r="F111" s="135" t="s">
        <v>126</v>
      </c>
      <c r="G111" s="135" t="s">
        <v>127</v>
      </c>
      <c r="H111" s="135" t="s">
        <v>128</v>
      </c>
      <c r="I111" s="135" t="s">
        <v>129</v>
      </c>
      <c r="J111" s="135" t="s">
        <v>130</v>
      </c>
      <c r="K111" s="135" t="s">
        <v>131</v>
      </c>
      <c r="L111" s="137" t="s">
        <v>132</v>
      </c>
      <c r="M111" s="135" t="s">
        <v>123</v>
      </c>
      <c r="N111" s="135" t="s">
        <v>124</v>
      </c>
      <c r="O111" s="135" t="s">
        <v>125</v>
      </c>
      <c r="P111" s="135" t="s">
        <v>126</v>
      </c>
      <c r="Q111" s="135" t="s">
        <v>127</v>
      </c>
      <c r="R111" s="135" t="s">
        <v>128</v>
      </c>
      <c r="S111" s="135" t="s">
        <v>129</v>
      </c>
      <c r="T111" s="135" t="s">
        <v>130</v>
      </c>
      <c r="U111" s="135" t="s">
        <v>131</v>
      </c>
      <c r="V111" s="135" t="s">
        <v>132</v>
      </c>
      <c r="W111" s="149" t="s">
        <v>123</v>
      </c>
      <c r="X111" s="135" t="s">
        <v>124</v>
      </c>
      <c r="Y111" s="135" t="s">
        <v>125</v>
      </c>
      <c r="Z111" s="135" t="s">
        <v>126</v>
      </c>
      <c r="AA111" s="135" t="s">
        <v>127</v>
      </c>
      <c r="AB111" s="135" t="s">
        <v>128</v>
      </c>
      <c r="AC111" s="135" t="s">
        <v>129</v>
      </c>
      <c r="AD111" s="135" t="s">
        <v>130</v>
      </c>
      <c r="AE111" s="135" t="s">
        <v>131</v>
      </c>
      <c r="AF111" s="135" t="s">
        <v>132</v>
      </c>
    </row>
    <row r="112" spans="1:32" x14ac:dyDescent="0.25">
      <c r="A112" s="684"/>
      <c r="B112" s="160" t="s">
        <v>81</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84"/>
      <c r="B113" s="658" t="s">
        <v>82</v>
      </c>
      <c r="C113" s="152">
        <v>95</v>
      </c>
      <c r="D113" s="153">
        <v>612</v>
      </c>
      <c r="E113" s="153">
        <v>620</v>
      </c>
      <c r="F113" s="153">
        <v>401</v>
      </c>
      <c r="G113" s="153">
        <v>1259</v>
      </c>
      <c r="H113" s="153">
        <v>943</v>
      </c>
      <c r="I113" s="153">
        <v>92</v>
      </c>
      <c r="J113" s="154">
        <v>8</v>
      </c>
      <c r="K113" s="154">
        <v>4282</v>
      </c>
      <c r="L113" s="155">
        <v>149</v>
      </c>
      <c r="M113" s="154">
        <v>1882</v>
      </c>
      <c r="N113" s="154">
        <v>10685</v>
      </c>
      <c r="O113" s="154">
        <v>8489</v>
      </c>
      <c r="P113" s="154">
        <v>4226</v>
      </c>
      <c r="Q113" s="154">
        <v>11906</v>
      </c>
      <c r="R113" s="154">
        <v>8768</v>
      </c>
      <c r="S113" s="154">
        <v>1748</v>
      </c>
      <c r="T113" s="154">
        <v>99</v>
      </c>
      <c r="U113" s="154">
        <v>31047</v>
      </c>
      <c r="V113" s="154">
        <v>3028</v>
      </c>
      <c r="W113" s="109" t="s">
        <v>83</v>
      </c>
      <c r="X113" s="40" t="s">
        <v>83</v>
      </c>
      <c r="Y113" s="40" t="s">
        <v>83</v>
      </c>
      <c r="Z113" s="40" t="s">
        <v>83</v>
      </c>
      <c r="AA113" s="40" t="s">
        <v>83</v>
      </c>
      <c r="AB113" s="40" t="s">
        <v>83</v>
      </c>
      <c r="AC113" s="40" t="s">
        <v>83</v>
      </c>
      <c r="AD113" s="40" t="s">
        <v>83</v>
      </c>
      <c r="AE113" s="40" t="s">
        <v>83</v>
      </c>
      <c r="AF113" s="40" t="s">
        <v>83</v>
      </c>
    </row>
    <row r="114" spans="1:38" x14ac:dyDescent="0.25">
      <c r="A114" s="684"/>
      <c r="B114" s="660" t="s">
        <v>84</v>
      </c>
      <c r="C114" s="156">
        <v>87</v>
      </c>
      <c r="D114" s="157">
        <v>575</v>
      </c>
      <c r="E114" s="157">
        <v>544</v>
      </c>
      <c r="F114" s="157">
        <v>284</v>
      </c>
      <c r="G114" s="157">
        <v>929</v>
      </c>
      <c r="H114" s="157">
        <v>708</v>
      </c>
      <c r="I114" s="158">
        <v>88</v>
      </c>
      <c r="J114" s="158">
        <v>9</v>
      </c>
      <c r="K114" s="158">
        <v>2144</v>
      </c>
      <c r="L114" s="159">
        <v>126</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83</v>
      </c>
      <c r="X114" s="37" t="s">
        <v>83</v>
      </c>
      <c r="Y114" s="37" t="s">
        <v>83</v>
      </c>
      <c r="Z114" s="37" t="s">
        <v>83</v>
      </c>
      <c r="AA114" s="37" t="s">
        <v>83</v>
      </c>
      <c r="AB114" s="37" t="s">
        <v>83</v>
      </c>
      <c r="AC114" s="37" t="s">
        <v>83</v>
      </c>
      <c r="AD114" s="37" t="s">
        <v>83</v>
      </c>
      <c r="AE114" s="37" t="s">
        <v>83</v>
      </c>
      <c r="AF114" s="37" t="s">
        <v>83</v>
      </c>
    </row>
    <row r="115" spans="1:38" x14ac:dyDescent="0.25">
      <c r="A115" s="684"/>
      <c r="B115" s="65" t="s">
        <v>85</v>
      </c>
      <c r="C115" s="161">
        <v>236.72</v>
      </c>
      <c r="D115" s="162">
        <v>493.84000000000003</v>
      </c>
      <c r="E115" s="162">
        <v>392.44</v>
      </c>
      <c r="F115" s="162">
        <v>270.39999999999998</v>
      </c>
      <c r="G115" s="162">
        <v>1087.8800000000001</v>
      </c>
      <c r="H115" s="162">
        <v>688</v>
      </c>
      <c r="I115" s="163">
        <v>88.84</v>
      </c>
      <c r="J115" s="163">
        <v>5.3599999999999994</v>
      </c>
      <c r="K115" s="163">
        <v>1763.4</v>
      </c>
      <c r="L115" s="164">
        <v>228.92000000000002</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83</v>
      </c>
      <c r="X115" s="66" t="s">
        <v>83</v>
      </c>
      <c r="Y115" s="66" t="s">
        <v>83</v>
      </c>
      <c r="Z115" s="66" t="s">
        <v>83</v>
      </c>
      <c r="AA115" s="66" t="s">
        <v>83</v>
      </c>
      <c r="AB115" s="66" t="s">
        <v>83</v>
      </c>
      <c r="AC115" s="66" t="s">
        <v>83</v>
      </c>
      <c r="AD115" s="66" t="s">
        <v>83</v>
      </c>
      <c r="AE115" s="66" t="s">
        <v>83</v>
      </c>
      <c r="AF115" s="66" t="s">
        <v>83</v>
      </c>
    </row>
    <row r="116" spans="1:38" x14ac:dyDescent="0.25">
      <c r="A116" s="684"/>
      <c r="B116" s="657" t="s">
        <v>86</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84"/>
      <c r="B117" s="658" t="s">
        <v>82</v>
      </c>
      <c r="C117" s="92">
        <f>IFERROR(C113/SUM($C113:$L113),"-")</f>
        <v>1.1227987235551353E-2</v>
      </c>
      <c r="D117" s="89">
        <f t="shared" ref="D117:L117" si="27">IFERROR(D113/SUM($C113:$L113),"-")</f>
        <v>7.233187566481504E-2</v>
      </c>
      <c r="E117" s="89">
        <f t="shared" si="27"/>
        <v>7.3277390379387783E-2</v>
      </c>
      <c r="F117" s="89">
        <f t="shared" si="27"/>
        <v>4.7393925067958871E-2</v>
      </c>
      <c r="G117" s="89">
        <f t="shared" si="27"/>
        <v>0.14880037820588582</v>
      </c>
      <c r="H117" s="89">
        <f t="shared" si="27"/>
        <v>0.11145254698026238</v>
      </c>
      <c r="I117" s="89">
        <f t="shared" si="27"/>
        <v>1.0873419217586574E-2</v>
      </c>
      <c r="J117" s="89">
        <f t="shared" si="27"/>
        <v>9.4551471457274554E-4</v>
      </c>
      <c r="K117" s="89">
        <f t="shared" si="27"/>
        <v>0.50608675097506206</v>
      </c>
      <c r="L117" s="93">
        <f t="shared" si="27"/>
        <v>1.7610211558917385E-2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5.5E-2</v>
      </c>
      <c r="X117" s="89">
        <v>0.39399999999999996</v>
      </c>
      <c r="Y117" s="89">
        <v>0.121</v>
      </c>
      <c r="Z117" s="89">
        <v>2.4E-2</v>
      </c>
      <c r="AA117" s="89">
        <v>0.253</v>
      </c>
      <c r="AB117" s="89">
        <v>0.06</v>
      </c>
      <c r="AC117" s="89">
        <f>SUM(AG129:AH129)</f>
        <v>4.7E-2</v>
      </c>
      <c r="AD117" s="89" t="s">
        <v>83</v>
      </c>
      <c r="AE117" s="89">
        <f>SUM(AJ129:AK129)</f>
        <v>4.6000000000000006E-2</v>
      </c>
      <c r="AF117" s="89" t="s">
        <v>83</v>
      </c>
    </row>
    <row r="118" spans="1:38" x14ac:dyDescent="0.25">
      <c r="A118" s="684"/>
      <c r="B118" s="660" t="s">
        <v>84</v>
      </c>
      <c r="C118" s="94">
        <f t="shared" ref="C118:L119" si="29">IFERROR(C114/SUM($C114:$L114),"-")</f>
        <v>1.5835456862031305E-2</v>
      </c>
      <c r="D118" s="78">
        <f t="shared" si="29"/>
        <v>0.1046596286858391</v>
      </c>
      <c r="E118" s="78">
        <f t="shared" si="29"/>
        <v>9.9017109574080817E-2</v>
      </c>
      <c r="F118" s="78">
        <f t="shared" si="29"/>
        <v>5.1692755733527482E-2</v>
      </c>
      <c r="G118" s="78">
        <f t="shared" si="29"/>
        <v>0.16909355660720787</v>
      </c>
      <c r="H118" s="78">
        <f t="shared" si="29"/>
        <v>0.12886785584273752</v>
      </c>
      <c r="I118" s="78">
        <f t="shared" si="29"/>
        <v>1.6017473607571896E-2</v>
      </c>
      <c r="J118" s="78">
        <f t="shared" si="29"/>
        <v>1.6381507098653077E-3</v>
      </c>
      <c r="K118" s="78">
        <f t="shared" si="29"/>
        <v>0.3902439024390244</v>
      </c>
      <c r="L118" s="95">
        <f t="shared" si="29"/>
        <v>2.2934109938114306E-2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5.7999999999999996E-2</v>
      </c>
      <c r="X118" s="78">
        <v>0.38500000000000001</v>
      </c>
      <c r="Y118" s="78">
        <v>0.11599999999999999</v>
      </c>
      <c r="Z118" s="78">
        <v>3.1E-2</v>
      </c>
      <c r="AA118" s="78">
        <v>0.253</v>
      </c>
      <c r="AB118" s="78">
        <v>3.6000000000000004E-2</v>
      </c>
      <c r="AC118" s="78">
        <f t="shared" ref="AC118:AC119" si="31">SUM(AG130:AH130)</f>
        <v>5.2999999999999999E-2</v>
      </c>
      <c r="AD118" s="78" t="s">
        <v>83</v>
      </c>
      <c r="AE118" s="78">
        <f t="shared" ref="AE118:AE119" si="32">SUM(AJ130:AK130)</f>
        <v>6.5000000000000002E-2</v>
      </c>
      <c r="AF118" s="78">
        <v>3.0000000000000001E-3</v>
      </c>
    </row>
    <row r="119" spans="1:38" ht="15.75" thickBot="1" x14ac:dyDescent="0.3">
      <c r="A119" s="684"/>
      <c r="B119" s="662" t="s">
        <v>85</v>
      </c>
      <c r="C119" s="96">
        <f t="shared" si="29"/>
        <v>4.5039765592298026E-2</v>
      </c>
      <c r="D119" s="90">
        <f t="shared" si="29"/>
        <v>9.3960957418471006E-2</v>
      </c>
      <c r="E119" s="90">
        <f t="shared" si="29"/>
        <v>7.4667985844210194E-2</v>
      </c>
      <c r="F119" s="90">
        <f t="shared" si="29"/>
        <v>5.1447924198028828E-2</v>
      </c>
      <c r="G119" s="90">
        <f t="shared" si="29"/>
        <v>0.20698656722097489</v>
      </c>
      <c r="H119" s="90">
        <f t="shared" si="29"/>
        <v>0.13090300239735148</v>
      </c>
      <c r="I119" s="90">
        <f t="shared" si="29"/>
        <v>1.6903230716541724E-2</v>
      </c>
      <c r="J119" s="90">
        <f t="shared" si="29"/>
        <v>1.0198257163514591E-3</v>
      </c>
      <c r="K119" s="90">
        <f t="shared" si="29"/>
        <v>0.3355150500399558</v>
      </c>
      <c r="L119" s="97">
        <f t="shared" si="29"/>
        <v>4.3555690855816426E-2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5.0999999999999997E-2</v>
      </c>
      <c r="X119" s="90">
        <v>0.48299999999999998</v>
      </c>
      <c r="Y119" s="90">
        <v>7.400000000000001E-2</v>
      </c>
      <c r="Z119" s="90">
        <v>3.7999999999999999E-2</v>
      </c>
      <c r="AA119" s="90">
        <v>0.251</v>
      </c>
      <c r="AB119" s="90">
        <v>1.4999999999999999E-2</v>
      </c>
      <c r="AC119" s="90">
        <f t="shared" si="31"/>
        <v>5.4999999999999993E-2</v>
      </c>
      <c r="AD119" s="90" t="s">
        <v>83</v>
      </c>
      <c r="AE119" s="90">
        <f t="shared" si="32"/>
        <v>3.3000000000000002E-2</v>
      </c>
      <c r="AF119" s="90" t="s">
        <v>83</v>
      </c>
    </row>
    <row r="121" spans="1:38" x14ac:dyDescent="0.25">
      <c r="C121" s="728" t="s">
        <v>76</v>
      </c>
      <c r="D121" s="729"/>
      <c r="E121" s="729"/>
      <c r="F121" s="729"/>
      <c r="G121" s="729"/>
      <c r="H121" s="729"/>
      <c r="I121" s="729"/>
      <c r="J121" s="729"/>
      <c r="K121" s="729"/>
      <c r="L121" s="729"/>
      <c r="M121" s="729"/>
      <c r="N121" s="729"/>
      <c r="O121" s="729"/>
      <c r="P121" s="729"/>
      <c r="Q121" s="729"/>
      <c r="R121" s="729"/>
      <c r="S121" s="729"/>
      <c r="T121" s="729"/>
      <c r="U121" s="729"/>
      <c r="V121" s="729"/>
      <c r="W121" s="729"/>
      <c r="X121" s="729"/>
      <c r="Y121" s="729"/>
      <c r="Z121" s="738"/>
      <c r="AA121" s="745" t="s">
        <v>77</v>
      </c>
      <c r="AB121" s="729"/>
      <c r="AC121" s="729"/>
      <c r="AD121" s="729"/>
      <c r="AE121" s="729"/>
      <c r="AF121" s="729"/>
      <c r="AG121" s="729"/>
      <c r="AH121" s="729"/>
      <c r="AI121" s="729"/>
      <c r="AJ121" s="729"/>
      <c r="AK121" s="729"/>
      <c r="AL121" s="729"/>
    </row>
    <row r="122" spans="1:38" x14ac:dyDescent="0.25">
      <c r="B122" s="655"/>
      <c r="C122" s="728" t="str">
        <f>$A$1</f>
        <v>Renfrewshire</v>
      </c>
      <c r="D122" s="729"/>
      <c r="E122" s="729"/>
      <c r="F122" s="729"/>
      <c r="G122" s="729"/>
      <c r="H122" s="729"/>
      <c r="I122" s="729"/>
      <c r="J122" s="729"/>
      <c r="K122" s="729"/>
      <c r="L122" s="729"/>
      <c r="M122" s="729"/>
      <c r="N122" s="737"/>
      <c r="O122" s="739" t="s">
        <v>78</v>
      </c>
      <c r="P122" s="740"/>
      <c r="Q122" s="740"/>
      <c r="R122" s="740"/>
      <c r="S122" s="740"/>
      <c r="T122" s="740"/>
      <c r="U122" s="740"/>
      <c r="V122" s="740"/>
      <c r="W122" s="740"/>
      <c r="X122" s="740"/>
      <c r="Y122" s="740"/>
      <c r="Z122" s="741"/>
      <c r="AA122" s="742" t="str">
        <f>$A$1</f>
        <v>Renfrewshire</v>
      </c>
      <c r="AB122" s="740"/>
      <c r="AC122" s="740"/>
      <c r="AD122" s="740"/>
      <c r="AE122" s="740"/>
      <c r="AF122" s="740"/>
      <c r="AG122" s="740"/>
      <c r="AH122" s="740"/>
      <c r="AI122" s="740"/>
      <c r="AJ122" s="740"/>
      <c r="AK122" s="740"/>
      <c r="AL122" s="740"/>
    </row>
    <row r="123" spans="1:38" ht="78" thickBot="1" x14ac:dyDescent="0.3">
      <c r="B123" s="59" t="s">
        <v>69</v>
      </c>
      <c r="C123" s="136" t="s">
        <v>123</v>
      </c>
      <c r="D123" s="135" t="s">
        <v>124</v>
      </c>
      <c r="E123" s="135" t="s">
        <v>125</v>
      </c>
      <c r="F123" s="135" t="s">
        <v>126</v>
      </c>
      <c r="G123" s="135" t="s">
        <v>127</v>
      </c>
      <c r="H123" s="135" t="s">
        <v>128</v>
      </c>
      <c r="I123" s="135" t="s">
        <v>133</v>
      </c>
      <c r="J123" s="135" t="s">
        <v>134</v>
      </c>
      <c r="K123" s="135" t="s">
        <v>130</v>
      </c>
      <c r="L123" s="135" t="s">
        <v>135</v>
      </c>
      <c r="M123" s="135" t="s">
        <v>136</v>
      </c>
      <c r="N123" s="137" t="s">
        <v>132</v>
      </c>
      <c r="O123" s="135" t="s">
        <v>123</v>
      </c>
      <c r="P123" s="135" t="s">
        <v>124</v>
      </c>
      <c r="Q123" s="135" t="s">
        <v>125</v>
      </c>
      <c r="R123" s="135" t="s">
        <v>126</v>
      </c>
      <c r="S123" s="135" t="s">
        <v>127</v>
      </c>
      <c r="T123" s="135" t="s">
        <v>128</v>
      </c>
      <c r="U123" s="135" t="s">
        <v>133</v>
      </c>
      <c r="V123" s="135" t="s">
        <v>134</v>
      </c>
      <c r="W123" s="135" t="s">
        <v>130</v>
      </c>
      <c r="X123" s="135" t="s">
        <v>135</v>
      </c>
      <c r="Y123" s="135" t="s">
        <v>136</v>
      </c>
      <c r="Z123" s="135" t="s">
        <v>132</v>
      </c>
      <c r="AA123" s="149" t="s">
        <v>123</v>
      </c>
      <c r="AB123" s="135" t="s">
        <v>124</v>
      </c>
      <c r="AC123" s="135" t="s">
        <v>125</v>
      </c>
      <c r="AD123" s="135" t="s">
        <v>126</v>
      </c>
      <c r="AE123" s="135" t="s">
        <v>127</v>
      </c>
      <c r="AF123" s="135" t="s">
        <v>128</v>
      </c>
      <c r="AG123" s="135" t="s">
        <v>133</v>
      </c>
      <c r="AH123" s="135" t="s">
        <v>134</v>
      </c>
      <c r="AI123" s="135" t="s">
        <v>130</v>
      </c>
      <c r="AJ123" s="135" t="s">
        <v>135</v>
      </c>
      <c r="AK123" s="135" t="s">
        <v>136</v>
      </c>
      <c r="AL123" s="135" t="s">
        <v>132</v>
      </c>
    </row>
    <row r="124" spans="1:38" x14ac:dyDescent="0.25">
      <c r="B124" s="160" t="s">
        <v>81</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8" t="s">
        <v>82</v>
      </c>
      <c r="C125" s="152">
        <v>95</v>
      </c>
      <c r="D125" s="154">
        <v>612</v>
      </c>
      <c r="E125" s="154">
        <v>620</v>
      </c>
      <c r="F125" s="154">
        <v>401</v>
      </c>
      <c r="G125" s="154">
        <v>1259</v>
      </c>
      <c r="H125" s="154">
        <v>943</v>
      </c>
      <c r="I125" s="154">
        <v>0</v>
      </c>
      <c r="J125" s="154">
        <v>92</v>
      </c>
      <c r="K125" s="154">
        <v>8</v>
      </c>
      <c r="L125" s="154">
        <v>3306</v>
      </c>
      <c r="M125" s="154">
        <v>976</v>
      </c>
      <c r="N125" s="155">
        <v>149</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83</v>
      </c>
      <c r="AB125" s="40" t="s">
        <v>83</v>
      </c>
      <c r="AC125" s="40" t="s">
        <v>83</v>
      </c>
      <c r="AD125" s="40" t="s">
        <v>83</v>
      </c>
      <c r="AE125" s="40" t="s">
        <v>83</v>
      </c>
      <c r="AF125" s="40" t="s">
        <v>83</v>
      </c>
      <c r="AG125" s="40" t="s">
        <v>83</v>
      </c>
      <c r="AH125" s="40" t="s">
        <v>83</v>
      </c>
      <c r="AI125" s="40" t="s">
        <v>83</v>
      </c>
      <c r="AJ125" s="40" t="s">
        <v>83</v>
      </c>
      <c r="AK125" s="40" t="s">
        <v>83</v>
      </c>
      <c r="AL125" s="40" t="s">
        <v>83</v>
      </c>
    </row>
    <row r="126" spans="1:38" x14ac:dyDescent="0.25">
      <c r="B126" s="660" t="s">
        <v>84</v>
      </c>
      <c r="C126" s="165">
        <v>87</v>
      </c>
      <c r="D126" s="158">
        <v>575</v>
      </c>
      <c r="E126" s="158">
        <v>544</v>
      </c>
      <c r="F126" s="158">
        <v>284</v>
      </c>
      <c r="G126" s="158">
        <v>929</v>
      </c>
      <c r="H126" s="158">
        <v>708</v>
      </c>
      <c r="I126" s="158">
        <v>0</v>
      </c>
      <c r="J126" s="158">
        <v>88</v>
      </c>
      <c r="K126" s="158">
        <v>9</v>
      </c>
      <c r="L126" s="158">
        <v>1649</v>
      </c>
      <c r="M126" s="158">
        <v>495</v>
      </c>
      <c r="N126" s="159">
        <v>126</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83</v>
      </c>
      <c r="AB126" s="37" t="s">
        <v>83</v>
      </c>
      <c r="AC126" s="37" t="s">
        <v>83</v>
      </c>
      <c r="AD126" s="37" t="s">
        <v>83</v>
      </c>
      <c r="AE126" s="37" t="s">
        <v>83</v>
      </c>
      <c r="AF126" s="37" t="s">
        <v>83</v>
      </c>
      <c r="AG126" s="37" t="s">
        <v>83</v>
      </c>
      <c r="AH126" s="37" t="s">
        <v>83</v>
      </c>
      <c r="AI126" s="37" t="s">
        <v>83</v>
      </c>
      <c r="AJ126" s="37" t="s">
        <v>83</v>
      </c>
      <c r="AK126" s="37" t="s">
        <v>83</v>
      </c>
      <c r="AL126" s="37" t="s">
        <v>83</v>
      </c>
    </row>
    <row r="127" spans="1:38" x14ac:dyDescent="0.25">
      <c r="B127" s="65" t="s">
        <v>85</v>
      </c>
      <c r="C127" s="166">
        <v>236.72</v>
      </c>
      <c r="D127" s="163">
        <v>493.84000000000003</v>
      </c>
      <c r="E127" s="163">
        <v>392.44</v>
      </c>
      <c r="F127" s="163">
        <v>270.39999999999998</v>
      </c>
      <c r="G127" s="163">
        <v>1087.8800000000001</v>
      </c>
      <c r="H127" s="163">
        <v>688</v>
      </c>
      <c r="I127" s="163">
        <v>0</v>
      </c>
      <c r="J127" s="163">
        <v>0</v>
      </c>
      <c r="K127" s="163">
        <v>5.3599999999999994</v>
      </c>
      <c r="L127" s="163">
        <v>1047</v>
      </c>
      <c r="M127" s="163">
        <v>462</v>
      </c>
      <c r="N127" s="164">
        <v>228.92000000000002</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83</v>
      </c>
      <c r="AB127" s="66" t="s">
        <v>83</v>
      </c>
      <c r="AC127" s="66" t="s">
        <v>83</v>
      </c>
      <c r="AD127" s="66" t="s">
        <v>83</v>
      </c>
      <c r="AE127" s="66" t="s">
        <v>83</v>
      </c>
      <c r="AF127" s="66" t="s">
        <v>83</v>
      </c>
      <c r="AG127" s="66" t="s">
        <v>83</v>
      </c>
      <c r="AH127" s="66" t="s">
        <v>83</v>
      </c>
      <c r="AI127" s="66" t="s">
        <v>83</v>
      </c>
      <c r="AJ127" s="66" t="s">
        <v>83</v>
      </c>
      <c r="AK127" s="66" t="s">
        <v>83</v>
      </c>
      <c r="AL127" s="66" t="s">
        <v>83</v>
      </c>
    </row>
    <row r="128" spans="1:38" x14ac:dyDescent="0.25">
      <c r="B128" s="657" t="s">
        <v>86</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8" t="s">
        <v>82</v>
      </c>
      <c r="C129" s="92">
        <f>IFERROR(C125/SUM($C125:$N125),"-")</f>
        <v>1.1227987235551353E-2</v>
      </c>
      <c r="D129" s="89">
        <f t="shared" ref="D129:N129" si="33">IFERROR(D125/SUM($C125:$N125),"-")</f>
        <v>7.233187566481504E-2</v>
      </c>
      <c r="E129" s="89">
        <f t="shared" si="33"/>
        <v>7.3277390379387783E-2</v>
      </c>
      <c r="F129" s="89">
        <f t="shared" si="33"/>
        <v>4.7393925067958871E-2</v>
      </c>
      <c r="G129" s="89">
        <f t="shared" si="33"/>
        <v>0.14880037820588582</v>
      </c>
      <c r="H129" s="89">
        <f t="shared" si="33"/>
        <v>0.11145254698026238</v>
      </c>
      <c r="I129" s="89">
        <f t="shared" si="33"/>
        <v>0</v>
      </c>
      <c r="J129" s="89">
        <f t="shared" si="33"/>
        <v>1.0873419217586574E-2</v>
      </c>
      <c r="K129" s="89">
        <f t="shared" si="33"/>
        <v>9.4551471457274554E-4</v>
      </c>
      <c r="L129" s="89">
        <f t="shared" si="33"/>
        <v>0.39073395579718712</v>
      </c>
      <c r="M129" s="89">
        <f t="shared" si="33"/>
        <v>0.11535279517787496</v>
      </c>
      <c r="N129" s="93">
        <f t="shared" si="33"/>
        <v>1.7610211558917385E-2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5.5E-2</v>
      </c>
      <c r="AB129" s="89">
        <v>0.39399999999999996</v>
      </c>
      <c r="AC129" s="89">
        <v>0.121</v>
      </c>
      <c r="AD129" s="89">
        <v>2.4E-2</v>
      </c>
      <c r="AE129" s="89">
        <v>0.253</v>
      </c>
      <c r="AF129" s="89">
        <v>0.06</v>
      </c>
      <c r="AG129" s="89">
        <v>2.1000000000000001E-2</v>
      </c>
      <c r="AH129" s="89">
        <v>2.6000000000000002E-2</v>
      </c>
      <c r="AI129" s="89" t="s">
        <v>83</v>
      </c>
      <c r="AJ129" s="89">
        <v>3.5000000000000003E-2</v>
      </c>
      <c r="AK129" s="89">
        <v>1.1000000000000001E-2</v>
      </c>
      <c r="AL129" s="89" t="s">
        <v>83</v>
      </c>
    </row>
    <row r="130" spans="1:38" x14ac:dyDescent="0.25">
      <c r="B130" s="660" t="s">
        <v>84</v>
      </c>
      <c r="C130" s="94">
        <f t="shared" ref="C130:N131" si="35">IFERROR(C126/SUM($C126:$N126),"-")</f>
        <v>1.5835456862031305E-2</v>
      </c>
      <c r="D130" s="78">
        <f t="shared" si="35"/>
        <v>0.1046596286858391</v>
      </c>
      <c r="E130" s="78">
        <f t="shared" si="35"/>
        <v>9.9017109574080817E-2</v>
      </c>
      <c r="F130" s="78">
        <f t="shared" si="35"/>
        <v>5.1692755733527482E-2</v>
      </c>
      <c r="G130" s="78">
        <f t="shared" si="35"/>
        <v>0.16909355660720787</v>
      </c>
      <c r="H130" s="78">
        <f t="shared" si="35"/>
        <v>0.12886785584273752</v>
      </c>
      <c r="I130" s="78">
        <f t="shared" si="35"/>
        <v>0</v>
      </c>
      <c r="J130" s="78">
        <f t="shared" si="35"/>
        <v>1.6017473607571896E-2</v>
      </c>
      <c r="K130" s="78">
        <f t="shared" si="35"/>
        <v>1.6381507098653077E-3</v>
      </c>
      <c r="L130" s="78">
        <f t="shared" si="35"/>
        <v>0.30014561339643248</v>
      </c>
      <c r="M130" s="78">
        <f t="shared" si="35"/>
        <v>9.0098289042591914E-2</v>
      </c>
      <c r="N130" s="95">
        <f t="shared" si="35"/>
        <v>2.2934109938114306E-2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5.7999999999999996E-2</v>
      </c>
      <c r="AB130" s="78">
        <v>0.38500000000000001</v>
      </c>
      <c r="AC130" s="78">
        <v>0.11599999999999999</v>
      </c>
      <c r="AD130" s="78">
        <v>3.1E-2</v>
      </c>
      <c r="AE130" s="78">
        <v>0.253</v>
      </c>
      <c r="AF130" s="78">
        <v>3.6000000000000004E-2</v>
      </c>
      <c r="AG130" s="78">
        <v>0.03</v>
      </c>
      <c r="AH130" s="78">
        <v>2.3E-2</v>
      </c>
      <c r="AI130" s="78" t="s">
        <v>83</v>
      </c>
      <c r="AJ130" s="78">
        <v>6.3E-2</v>
      </c>
      <c r="AK130" s="78">
        <v>2E-3</v>
      </c>
      <c r="AL130" s="78">
        <v>3.0000000000000001E-3</v>
      </c>
    </row>
    <row r="131" spans="1:38" ht="15.75" thickBot="1" x14ac:dyDescent="0.3">
      <c r="B131" s="662" t="s">
        <v>85</v>
      </c>
      <c r="C131" s="96">
        <f t="shared" si="35"/>
        <v>4.8186688813978855E-2</v>
      </c>
      <c r="D131" s="90">
        <f t="shared" si="35"/>
        <v>0.10052599866464736</v>
      </c>
      <c r="E131" s="90">
        <f t="shared" si="35"/>
        <v>7.9885029394043017E-2</v>
      </c>
      <c r="F131" s="90">
        <f t="shared" si="35"/>
        <v>5.5042584721611533E-2</v>
      </c>
      <c r="G131" s="90">
        <f t="shared" si="35"/>
        <v>0.22144869477421142</v>
      </c>
      <c r="H131" s="90">
        <f t="shared" si="35"/>
        <v>0.14004918006090511</v>
      </c>
      <c r="I131" s="90">
        <f t="shared" si="35"/>
        <v>0</v>
      </c>
      <c r="J131" s="90">
        <f t="shared" si="35"/>
        <v>0</v>
      </c>
      <c r="K131" s="90">
        <f t="shared" si="35"/>
        <v>1.0910808214047256E-3</v>
      </c>
      <c r="L131" s="90">
        <f t="shared" si="35"/>
        <v>0.21312716791245295</v>
      </c>
      <c r="M131" s="90">
        <f t="shared" si="35"/>
        <v>9.4044652889735694E-2</v>
      </c>
      <c r="N131" s="97">
        <f t="shared" si="35"/>
        <v>4.6598921947009299E-2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5.0999999999999997E-2</v>
      </c>
      <c r="AB131" s="90">
        <v>0.48299999999999998</v>
      </c>
      <c r="AC131" s="90">
        <v>7.400000000000001E-2</v>
      </c>
      <c r="AD131" s="90">
        <v>3.7999999999999999E-2</v>
      </c>
      <c r="AE131" s="90">
        <v>0.251</v>
      </c>
      <c r="AF131" s="90">
        <v>1.4999999999999999E-2</v>
      </c>
      <c r="AG131" s="90">
        <v>1.3999999999999999E-2</v>
      </c>
      <c r="AH131" s="90">
        <v>4.0999999999999995E-2</v>
      </c>
      <c r="AI131" s="90" t="s">
        <v>83</v>
      </c>
      <c r="AJ131" s="90">
        <v>2.6000000000000002E-2</v>
      </c>
      <c r="AK131" s="90">
        <v>6.9999999999999993E-3</v>
      </c>
      <c r="AL131" s="90" t="s">
        <v>83</v>
      </c>
    </row>
    <row r="133" spans="1:38" ht="17.25" x14ac:dyDescent="0.25">
      <c r="A133" s="684" t="s">
        <v>137</v>
      </c>
    </row>
    <row r="134" spans="1:38" x14ac:dyDescent="0.25">
      <c r="A134" s="684"/>
    </row>
    <row r="135" spans="1:38" x14ac:dyDescent="0.25">
      <c r="C135" s="728" t="s">
        <v>76</v>
      </c>
      <c r="D135" s="729"/>
      <c r="E135" s="729"/>
      <c r="F135" s="729"/>
      <c r="G135" s="729"/>
      <c r="H135" s="729"/>
      <c r="I135" s="729"/>
      <c r="J135" s="738"/>
      <c r="K135" s="729" t="s">
        <v>77</v>
      </c>
      <c r="L135" s="729"/>
      <c r="M135" s="729"/>
      <c r="N135" s="729"/>
    </row>
    <row r="136" spans="1:38" x14ac:dyDescent="0.25">
      <c r="B136" s="655"/>
      <c r="C136" s="739" t="str">
        <f>$A$1</f>
        <v>Renfrewshire</v>
      </c>
      <c r="D136" s="740"/>
      <c r="E136" s="740"/>
      <c r="F136" s="740"/>
      <c r="G136" s="739" t="s">
        <v>78</v>
      </c>
      <c r="H136" s="740"/>
      <c r="I136" s="740"/>
      <c r="J136" s="741"/>
      <c r="K136" s="740" t="str">
        <f>$A$1</f>
        <v>Renfrewshire</v>
      </c>
      <c r="L136" s="740"/>
      <c r="M136" s="740"/>
      <c r="N136" s="740"/>
    </row>
    <row r="137" spans="1:38" ht="27" thickBot="1" x14ac:dyDescent="0.3">
      <c r="B137" s="59" t="s">
        <v>71</v>
      </c>
      <c r="C137" s="136" t="s">
        <v>138</v>
      </c>
      <c r="D137" s="135" t="s">
        <v>139</v>
      </c>
      <c r="E137" s="135" t="s">
        <v>140</v>
      </c>
      <c r="F137" s="135" t="s">
        <v>132</v>
      </c>
      <c r="G137" s="136" t="s">
        <v>138</v>
      </c>
      <c r="H137" s="135" t="s">
        <v>139</v>
      </c>
      <c r="I137" s="135" t="s">
        <v>140</v>
      </c>
      <c r="J137" s="238" t="s">
        <v>132</v>
      </c>
      <c r="K137" s="135" t="s">
        <v>138</v>
      </c>
      <c r="L137" s="135" t="s">
        <v>139</v>
      </c>
      <c r="M137" s="135" t="s">
        <v>140</v>
      </c>
      <c r="N137" s="135" t="s">
        <v>132</v>
      </c>
    </row>
    <row r="138" spans="1:38" x14ac:dyDescent="0.25">
      <c r="B138" s="182" t="s">
        <v>81</v>
      </c>
      <c r="C138" s="84"/>
      <c r="D138" s="81"/>
      <c r="E138" s="81"/>
      <c r="F138" s="81"/>
      <c r="G138" s="35"/>
      <c r="H138" s="169"/>
      <c r="I138" s="169"/>
      <c r="J138" s="175"/>
      <c r="K138" s="169"/>
      <c r="L138" s="169"/>
      <c r="M138" s="169"/>
      <c r="N138" s="169"/>
    </row>
    <row r="139" spans="1:38" x14ac:dyDescent="0.25">
      <c r="B139" s="659" t="s">
        <v>82</v>
      </c>
      <c r="C139" s="152">
        <v>726</v>
      </c>
      <c r="D139" s="153">
        <v>1753</v>
      </c>
      <c r="E139" s="153">
        <v>319</v>
      </c>
      <c r="F139" s="153">
        <v>314</v>
      </c>
      <c r="G139" s="152">
        <v>13867</v>
      </c>
      <c r="H139" s="153">
        <v>33440</v>
      </c>
      <c r="I139" s="153">
        <v>9127</v>
      </c>
      <c r="J139" s="176">
        <v>8067</v>
      </c>
      <c r="K139" s="170" t="s">
        <v>83</v>
      </c>
      <c r="L139" s="171" t="s">
        <v>83</v>
      </c>
      <c r="M139" s="171" t="s">
        <v>83</v>
      </c>
      <c r="N139" s="171" t="s">
        <v>83</v>
      </c>
    </row>
    <row r="140" spans="1:38" x14ac:dyDescent="0.25">
      <c r="B140" s="661" t="s">
        <v>84</v>
      </c>
      <c r="C140" s="156">
        <v>1499</v>
      </c>
      <c r="D140" s="157">
        <v>2777</v>
      </c>
      <c r="E140" s="157">
        <v>614</v>
      </c>
      <c r="F140" s="157">
        <f>SUM(F150:G150)</f>
        <v>631</v>
      </c>
      <c r="G140" s="156">
        <v>23012</v>
      </c>
      <c r="H140" s="157">
        <v>54932</v>
      </c>
      <c r="I140" s="157">
        <v>13782</v>
      </c>
      <c r="J140" s="177">
        <f>SUM(K150:L150)</f>
        <v>13996</v>
      </c>
      <c r="K140" s="172" t="s">
        <v>83</v>
      </c>
      <c r="L140" s="655" t="s">
        <v>83</v>
      </c>
      <c r="M140" s="655" t="s">
        <v>83</v>
      </c>
      <c r="N140" s="655" t="s">
        <v>83</v>
      </c>
    </row>
    <row r="141" spans="1:38" x14ac:dyDescent="0.25">
      <c r="B141" s="183" t="s">
        <v>85</v>
      </c>
      <c r="C141" s="161">
        <v>1479.44</v>
      </c>
      <c r="D141" s="162">
        <v>2529.92</v>
      </c>
      <c r="E141" s="162">
        <v>593.24</v>
      </c>
      <c r="F141" s="162">
        <f>SUM(F151:G151)</f>
        <v>588.72</v>
      </c>
      <c r="G141" s="161">
        <v>28876.974999999999</v>
      </c>
      <c r="H141" s="162">
        <v>61388.249999999993</v>
      </c>
      <c r="I141" s="162">
        <v>15273.17</v>
      </c>
      <c r="J141" s="178">
        <f>SUM(K151:L151)</f>
        <v>17278.355</v>
      </c>
      <c r="K141" s="173" t="s">
        <v>83</v>
      </c>
      <c r="L141" s="174" t="s">
        <v>83</v>
      </c>
      <c r="M141" s="174" t="s">
        <v>83</v>
      </c>
      <c r="N141" s="174" t="s">
        <v>83</v>
      </c>
    </row>
    <row r="142" spans="1:38" x14ac:dyDescent="0.25">
      <c r="B142" s="479" t="s">
        <v>86</v>
      </c>
      <c r="C142" s="672"/>
      <c r="D142" s="719"/>
      <c r="E142" s="719"/>
      <c r="F142" s="719"/>
      <c r="G142" s="181"/>
      <c r="H142" s="655"/>
      <c r="I142" s="655"/>
      <c r="J142" s="168"/>
    </row>
    <row r="143" spans="1:38" x14ac:dyDescent="0.25">
      <c r="B143" s="659" t="s">
        <v>82</v>
      </c>
      <c r="C143" s="92">
        <f>IFERROR(C139/SUM($C139:$F139),"-")</f>
        <v>0.23329048843187661</v>
      </c>
      <c r="D143" s="89">
        <f t="shared" ref="D143:F143" si="37">IFERROR(D139/SUM($C139:$F139),"-")</f>
        <v>0.56330334190231357</v>
      </c>
      <c r="E143" s="89">
        <f t="shared" si="37"/>
        <v>0.10250642673521851</v>
      </c>
      <c r="F143" s="89">
        <f t="shared" si="37"/>
        <v>0.10089974293059126</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0.68900000000000006</v>
      </c>
      <c r="L143" s="89">
        <v>0.20300000000000001</v>
      </c>
      <c r="M143" s="89">
        <v>0.109</v>
      </c>
      <c r="N143" s="89" t="s">
        <v>83</v>
      </c>
    </row>
    <row r="144" spans="1:38" x14ac:dyDescent="0.25">
      <c r="B144" s="661" t="s">
        <v>84</v>
      </c>
      <c r="C144" s="94">
        <f t="shared" ref="C144:F145" si="38">IFERROR(C140/SUM($C140:$F140),"-")</f>
        <v>0.27150878464046369</v>
      </c>
      <c r="D144" s="78">
        <f t="shared" si="38"/>
        <v>0.50298858902372756</v>
      </c>
      <c r="E144" s="78">
        <f t="shared" si="38"/>
        <v>0.11121173700416591</v>
      </c>
      <c r="F144" s="78">
        <f t="shared" si="38"/>
        <v>0.11429088933164282</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0.65200000000000002</v>
      </c>
      <c r="L144" s="78">
        <v>0.24600000000000002</v>
      </c>
      <c r="M144" s="78">
        <v>0.10199999999999999</v>
      </c>
      <c r="N144" s="78">
        <v>3.0000000000000001E-3</v>
      </c>
    </row>
    <row r="145" spans="1:32" ht="15.75" thickBot="1" x14ac:dyDescent="0.3">
      <c r="B145" s="668" t="s">
        <v>85</v>
      </c>
      <c r="C145" s="96">
        <f t="shared" si="38"/>
        <v>0.28498339535994699</v>
      </c>
      <c r="D145" s="90">
        <f t="shared" si="38"/>
        <v>0.48733655409414173</v>
      </c>
      <c r="E145" s="90">
        <f t="shared" si="38"/>
        <v>0.11427536734395105</v>
      </c>
      <c r="F145" s="90">
        <f t="shared" si="38"/>
        <v>0.11340468320196019</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0.66500000000000004</v>
      </c>
      <c r="L145" s="90">
        <v>0.22</v>
      </c>
      <c r="M145" s="90">
        <v>0.107</v>
      </c>
      <c r="N145" s="90" t="s">
        <v>83</v>
      </c>
    </row>
    <row r="147" spans="1:32" x14ac:dyDescent="0.25">
      <c r="B147" s="655"/>
      <c r="C147" s="728" t="str">
        <f>$A$1</f>
        <v>Renfrewshire</v>
      </c>
      <c r="D147" s="729"/>
      <c r="E147" s="729"/>
      <c r="F147" s="729"/>
      <c r="G147" s="737"/>
      <c r="H147" s="729" t="s">
        <v>78</v>
      </c>
      <c r="I147" s="729"/>
      <c r="J147" s="729"/>
      <c r="K147" s="729"/>
      <c r="L147" s="729"/>
      <c r="M147" s="5"/>
      <c r="N147" s="5"/>
      <c r="Q147" s="727"/>
      <c r="R147" s="727"/>
      <c r="S147" s="727"/>
      <c r="T147" s="727"/>
      <c r="U147" s="727"/>
      <c r="V147" s="727"/>
      <c r="W147" s="727"/>
    </row>
    <row r="148" spans="1:32" ht="39.75" thickBot="1" x14ac:dyDescent="0.3">
      <c r="B148" s="34" t="s">
        <v>71</v>
      </c>
      <c r="C148" s="139" t="s">
        <v>138</v>
      </c>
      <c r="D148" s="140" t="s">
        <v>139</v>
      </c>
      <c r="E148" s="140" t="s">
        <v>140</v>
      </c>
      <c r="F148" s="140" t="s">
        <v>141</v>
      </c>
      <c r="G148" s="141" t="s">
        <v>132</v>
      </c>
      <c r="H148" s="140" t="s">
        <v>138</v>
      </c>
      <c r="I148" s="140" t="s">
        <v>139</v>
      </c>
      <c r="J148" s="140" t="s">
        <v>140</v>
      </c>
      <c r="K148" s="140" t="s">
        <v>141</v>
      </c>
      <c r="L148" s="140" t="s">
        <v>132</v>
      </c>
    </row>
    <row r="149" spans="1:32" x14ac:dyDescent="0.25">
      <c r="B149" s="160" t="s">
        <v>100</v>
      </c>
      <c r="C149" s="84"/>
      <c r="D149" s="81"/>
      <c r="E149" s="81"/>
      <c r="F149" s="81"/>
      <c r="G149" s="190"/>
      <c r="H149" s="169"/>
      <c r="I149" s="169"/>
      <c r="J149" s="169"/>
      <c r="K149" s="169"/>
      <c r="L149" s="169"/>
    </row>
    <row r="150" spans="1:32" x14ac:dyDescent="0.25">
      <c r="B150" s="658" t="s">
        <v>84</v>
      </c>
      <c r="C150" s="152">
        <v>1499</v>
      </c>
      <c r="D150" s="153">
        <v>2777</v>
      </c>
      <c r="E150" s="153">
        <v>614</v>
      </c>
      <c r="F150" s="153">
        <v>115</v>
      </c>
      <c r="G150" s="191">
        <v>516</v>
      </c>
      <c r="H150" s="153">
        <v>23012</v>
      </c>
      <c r="I150" s="153">
        <v>54932</v>
      </c>
      <c r="J150" s="153">
        <v>13782</v>
      </c>
      <c r="K150" s="153">
        <v>4236</v>
      </c>
      <c r="L150" s="153">
        <v>9760</v>
      </c>
      <c r="Q150" s="167"/>
    </row>
    <row r="151" spans="1:32" x14ac:dyDescent="0.25">
      <c r="B151" s="188" t="s">
        <v>85</v>
      </c>
      <c r="C151" s="192">
        <v>1479.44</v>
      </c>
      <c r="D151" s="189">
        <v>2529.92</v>
      </c>
      <c r="E151" s="189">
        <v>593.24</v>
      </c>
      <c r="F151" s="189">
        <v>93.32</v>
      </c>
      <c r="G151" s="193">
        <v>495.4</v>
      </c>
      <c r="H151" s="189">
        <v>28876.974999999999</v>
      </c>
      <c r="I151" s="189">
        <v>61388.249999999993</v>
      </c>
      <c r="J151" s="189">
        <v>15273.17</v>
      </c>
      <c r="K151" s="189">
        <v>4421.5249999999996</v>
      </c>
      <c r="L151" s="189">
        <v>12856.83</v>
      </c>
      <c r="Q151" s="167"/>
    </row>
    <row r="152" spans="1:32" x14ac:dyDescent="0.25">
      <c r="B152" s="657" t="s">
        <v>101</v>
      </c>
      <c r="C152" s="672"/>
      <c r="D152" s="719"/>
      <c r="E152" s="719"/>
      <c r="F152" s="719"/>
      <c r="G152" s="91"/>
      <c r="H152" s="719"/>
      <c r="I152" s="655"/>
      <c r="J152" s="655"/>
      <c r="K152" s="655"/>
      <c r="L152" s="655"/>
      <c r="M152" s="655"/>
      <c r="N152" s="655"/>
      <c r="O152" s="655"/>
      <c r="P152" s="655"/>
    </row>
    <row r="153" spans="1:32" x14ac:dyDescent="0.25">
      <c r="B153" s="658" t="s">
        <v>84</v>
      </c>
      <c r="C153" s="92">
        <f>IFERROR(C150/SUM($C150:$G150),"-")</f>
        <v>0.27150878464046369</v>
      </c>
      <c r="D153" s="89">
        <f t="shared" ref="D153:G154" si="39">IFERROR(D150/SUM($C150:$G150),"-")</f>
        <v>0.50298858902372756</v>
      </c>
      <c r="E153" s="89">
        <f t="shared" si="39"/>
        <v>0.11121173700416591</v>
      </c>
      <c r="F153" s="89">
        <f t="shared" si="39"/>
        <v>2.0829559862343777E-2</v>
      </c>
      <c r="G153" s="93">
        <f t="shared" si="39"/>
        <v>9.346132946929904E-2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5"/>
      <c r="O153" s="655"/>
      <c r="P153" s="655"/>
    </row>
    <row r="154" spans="1:32" ht="15.75" thickBot="1" x14ac:dyDescent="0.3">
      <c r="B154" s="186" t="s">
        <v>85</v>
      </c>
      <c r="C154" s="194">
        <f>IFERROR(C151/SUM($C151:$G151),"-")</f>
        <v>0.28498339535994699</v>
      </c>
      <c r="D154" s="187">
        <f t="shared" si="39"/>
        <v>0.48733655409414178</v>
      </c>
      <c r="E154" s="187">
        <f t="shared" si="39"/>
        <v>0.11427536734395106</v>
      </c>
      <c r="F154" s="187">
        <f t="shared" si="39"/>
        <v>1.7976160205882125E-2</v>
      </c>
      <c r="G154" s="195">
        <f t="shared" si="39"/>
        <v>9.5428522996078069E-2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5"/>
      <c r="O154" s="655"/>
      <c r="P154" s="655"/>
    </row>
    <row r="156" spans="1:32" ht="17.25" x14ac:dyDescent="0.25">
      <c r="A156" s="684" t="s">
        <v>142</v>
      </c>
    </row>
    <row r="157" spans="1:32" x14ac:dyDescent="0.25">
      <c r="A157" s="684"/>
    </row>
    <row r="158" spans="1:32" x14ac:dyDescent="0.25">
      <c r="C158" s="728" t="str">
        <f>$A$1</f>
        <v>Renfrewshire</v>
      </c>
      <c r="D158" s="729"/>
      <c r="E158" s="729"/>
      <c r="F158" s="729"/>
      <c r="G158" s="729"/>
      <c r="H158" s="729"/>
      <c r="I158" s="729"/>
      <c r="J158" s="729"/>
      <c r="K158" s="729"/>
      <c r="L158" s="729"/>
      <c r="M158" s="729"/>
      <c r="N158" s="729"/>
      <c r="O158" s="729"/>
      <c r="P158" s="729"/>
      <c r="Q158" s="730"/>
      <c r="R158" s="731" t="s">
        <v>78</v>
      </c>
      <c r="S158" s="729"/>
      <c r="T158" s="729"/>
      <c r="U158" s="729"/>
      <c r="V158" s="729"/>
      <c r="W158" s="729"/>
      <c r="X158" s="729"/>
      <c r="Y158" s="729"/>
      <c r="Z158" s="729"/>
      <c r="AA158" s="729"/>
      <c r="AB158" s="729"/>
      <c r="AC158" s="729"/>
      <c r="AD158" s="729"/>
      <c r="AE158" s="729"/>
      <c r="AF158" s="729"/>
    </row>
    <row r="159" spans="1:32" x14ac:dyDescent="0.25">
      <c r="B159" s="8"/>
      <c r="C159" s="732" t="s">
        <v>143</v>
      </c>
      <c r="D159" s="733"/>
      <c r="E159" s="733"/>
      <c r="F159" s="733"/>
      <c r="G159" s="733"/>
      <c r="H159" s="733"/>
      <c r="I159" s="733"/>
      <c r="J159" s="734"/>
      <c r="K159" s="733" t="s">
        <v>144</v>
      </c>
      <c r="L159" s="733"/>
      <c r="M159" s="733"/>
      <c r="N159" s="733"/>
      <c r="O159" s="733"/>
      <c r="P159" s="733"/>
      <c r="Q159" s="735"/>
      <c r="R159" s="736" t="s">
        <v>143</v>
      </c>
      <c r="S159" s="733"/>
      <c r="T159" s="733"/>
      <c r="U159" s="733"/>
      <c r="V159" s="733"/>
      <c r="W159" s="733"/>
      <c r="X159" s="733"/>
      <c r="Y159" s="734"/>
      <c r="Z159" s="733" t="s">
        <v>144</v>
      </c>
      <c r="AA159" s="733"/>
      <c r="AB159" s="733"/>
      <c r="AC159" s="733"/>
      <c r="AD159" s="733"/>
      <c r="AE159" s="733"/>
      <c r="AF159" s="733"/>
    </row>
    <row r="160" spans="1:32" x14ac:dyDescent="0.25">
      <c r="B160" s="8"/>
      <c r="C160" s="724" t="s">
        <v>145</v>
      </c>
      <c r="D160" s="725"/>
      <c r="E160" s="725"/>
      <c r="F160" s="725"/>
      <c r="G160" s="725" t="s">
        <v>146</v>
      </c>
      <c r="H160" s="725"/>
      <c r="I160" s="725"/>
      <c r="J160" s="10"/>
      <c r="K160" s="723" t="s">
        <v>147</v>
      </c>
      <c r="L160" s="723"/>
      <c r="M160" s="723"/>
      <c r="N160" s="723" t="s">
        <v>148</v>
      </c>
      <c r="O160" s="723"/>
      <c r="P160" s="723"/>
      <c r="Q160" s="220"/>
      <c r="R160" s="726" t="s">
        <v>145</v>
      </c>
      <c r="S160" s="725"/>
      <c r="T160" s="725"/>
      <c r="U160" s="725"/>
      <c r="V160" s="725" t="s">
        <v>146</v>
      </c>
      <c r="W160" s="725"/>
      <c r="X160" s="725"/>
      <c r="Y160" s="10"/>
      <c r="Z160" s="723" t="s">
        <v>147</v>
      </c>
      <c r="AA160" s="723"/>
      <c r="AB160" s="723"/>
      <c r="AC160" s="723" t="s">
        <v>148</v>
      </c>
      <c r="AD160" s="723"/>
      <c r="AE160" s="723"/>
      <c r="AF160" s="8"/>
    </row>
    <row r="161" spans="1:32" ht="52.5" thickBot="1" x14ac:dyDescent="0.3">
      <c r="B161" s="9" t="s">
        <v>73</v>
      </c>
      <c r="C161" s="230" t="s">
        <v>149</v>
      </c>
      <c r="D161" s="231" t="s">
        <v>150</v>
      </c>
      <c r="E161" s="231" t="s">
        <v>151</v>
      </c>
      <c r="F161" s="232" t="s">
        <v>152</v>
      </c>
      <c r="G161" s="233" t="s">
        <v>153</v>
      </c>
      <c r="H161" s="231" t="s">
        <v>154</v>
      </c>
      <c r="I161" s="234" t="s">
        <v>155</v>
      </c>
      <c r="J161" s="235" t="s">
        <v>156</v>
      </c>
      <c r="K161" s="231" t="s">
        <v>157</v>
      </c>
      <c r="L161" s="231" t="s">
        <v>158</v>
      </c>
      <c r="M161" s="232" t="s">
        <v>159</v>
      </c>
      <c r="N161" s="233" t="s">
        <v>160</v>
      </c>
      <c r="O161" s="231" t="s">
        <v>161</v>
      </c>
      <c r="P161" s="234" t="s">
        <v>162</v>
      </c>
      <c r="Q161" s="236" t="s">
        <v>163</v>
      </c>
      <c r="R161" s="230" t="s">
        <v>149</v>
      </c>
      <c r="S161" s="231" t="s">
        <v>150</v>
      </c>
      <c r="T161" s="231" t="s">
        <v>151</v>
      </c>
      <c r="U161" s="232" t="s">
        <v>152</v>
      </c>
      <c r="V161" s="233" t="s">
        <v>153</v>
      </c>
      <c r="W161" s="231" t="s">
        <v>154</v>
      </c>
      <c r="X161" s="234" t="s">
        <v>155</v>
      </c>
      <c r="Y161" s="235" t="s">
        <v>156</v>
      </c>
      <c r="Z161" s="231" t="s">
        <v>157</v>
      </c>
      <c r="AA161" s="231" t="s">
        <v>158</v>
      </c>
      <c r="AB161" s="232" t="s">
        <v>159</v>
      </c>
      <c r="AC161" s="233" t="s">
        <v>160</v>
      </c>
      <c r="AD161" s="231" t="s">
        <v>161</v>
      </c>
      <c r="AE161" s="234" t="s">
        <v>162</v>
      </c>
      <c r="AF161" s="237" t="s">
        <v>163</v>
      </c>
    </row>
    <row r="162" spans="1:32" x14ac:dyDescent="0.25">
      <c r="B162" s="160" t="s">
        <v>100</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19"/>
    </row>
    <row r="163" spans="1:32" x14ac:dyDescent="0.25">
      <c r="B163" s="658" t="s">
        <v>84</v>
      </c>
      <c r="C163" s="152">
        <v>678</v>
      </c>
      <c r="D163" s="153">
        <v>0</v>
      </c>
      <c r="E163" s="153">
        <v>16</v>
      </c>
      <c r="F163" s="208">
        <v>694</v>
      </c>
      <c r="G163" s="204">
        <v>656</v>
      </c>
      <c r="H163" s="153">
        <v>96</v>
      </c>
      <c r="I163" s="212">
        <v>752</v>
      </c>
      <c r="J163" s="199">
        <f>SUM(F163,I163)</f>
        <v>1446</v>
      </c>
      <c r="K163" s="153">
        <v>1984</v>
      </c>
      <c r="L163" s="153">
        <v>389</v>
      </c>
      <c r="M163" s="218">
        <f>SUM(K163:L163)</f>
        <v>2373</v>
      </c>
      <c r="N163" s="204">
        <v>1203</v>
      </c>
      <c r="O163" s="153">
        <v>793</v>
      </c>
      <c r="P163" s="216">
        <f>SUM(N163:O163)</f>
        <v>1996</v>
      </c>
      <c r="Q163" s="222">
        <f>SUM(M163,P163)</f>
        <v>4369</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85</v>
      </c>
      <c r="C164" s="192">
        <v>0</v>
      </c>
      <c r="D164" s="189">
        <v>0</v>
      </c>
      <c r="E164" s="189">
        <v>0</v>
      </c>
      <c r="F164" s="209">
        <v>562.91999999999996</v>
      </c>
      <c r="G164" s="205">
        <v>0</v>
      </c>
      <c r="H164" s="189">
        <v>0</v>
      </c>
      <c r="I164" s="213">
        <v>761</v>
      </c>
      <c r="J164" s="200">
        <f>SUM(F164,I164)</f>
        <v>1323.92</v>
      </c>
      <c r="K164" s="189">
        <v>1785.96</v>
      </c>
      <c r="L164" s="189">
        <v>393.4</v>
      </c>
      <c r="M164" s="219">
        <f>SUM(K164:L164)</f>
        <v>2179.36</v>
      </c>
      <c r="N164" s="205">
        <v>1250</v>
      </c>
      <c r="O164" s="189">
        <v>438.52</v>
      </c>
      <c r="P164" s="217">
        <f>SUM(N164:O164)</f>
        <v>1688.52</v>
      </c>
      <c r="Q164" s="223">
        <f>SUM(M164,P164)</f>
        <v>3867.88</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57" t="s">
        <v>101</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19"/>
    </row>
    <row r="166" spans="1:32" x14ac:dyDescent="0.25">
      <c r="B166" s="658" t="s">
        <v>84</v>
      </c>
      <c r="C166" s="92">
        <f>IFERROR(C163/SUM($J163,$Q163),"-")</f>
        <v>0.11659501289767842</v>
      </c>
      <c r="D166" s="89">
        <f t="shared" ref="D166:Q167" si="41">IFERROR(D163/SUM($J163,$Q163),"-")</f>
        <v>0</v>
      </c>
      <c r="E166" s="89">
        <f t="shared" si="41"/>
        <v>2.7515047291487532E-3</v>
      </c>
      <c r="F166" s="210">
        <f t="shared" si="41"/>
        <v>0.11934651762682717</v>
      </c>
      <c r="G166" s="206">
        <f t="shared" si="41"/>
        <v>0.11281169389509889</v>
      </c>
      <c r="H166" s="89">
        <f t="shared" si="41"/>
        <v>1.6509028374892518E-2</v>
      </c>
      <c r="I166" s="214">
        <f t="shared" si="41"/>
        <v>0.12932072226999139</v>
      </c>
      <c r="J166" s="700">
        <f t="shared" si="41"/>
        <v>0.24866723989681858</v>
      </c>
      <c r="K166" s="89">
        <f t="shared" si="41"/>
        <v>0.34118658641444538</v>
      </c>
      <c r="L166" s="89">
        <f t="shared" si="41"/>
        <v>6.6895958727429067E-2</v>
      </c>
      <c r="M166" s="210">
        <f t="shared" si="41"/>
        <v>0.40808254514187448</v>
      </c>
      <c r="N166" s="206">
        <f t="shared" si="41"/>
        <v>0.20687876182287188</v>
      </c>
      <c r="O166" s="89">
        <f t="shared" si="41"/>
        <v>0.13637145313843507</v>
      </c>
      <c r="P166" s="214">
        <f t="shared" si="41"/>
        <v>0.34325021496130698</v>
      </c>
      <c r="Q166" s="702">
        <f t="shared" si="41"/>
        <v>0.7513327601031814</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700">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704">
        <f t="shared" si="42"/>
        <v>0.71152973396706576</v>
      </c>
    </row>
    <row r="167" spans="1:32" ht="15.75" thickBot="1" x14ac:dyDescent="0.3">
      <c r="B167" s="186" t="s">
        <v>85</v>
      </c>
      <c r="C167" s="194">
        <f>IFERROR(C164/SUM($J164,$Q164),"-")</f>
        <v>0</v>
      </c>
      <c r="D167" s="187">
        <f t="shared" si="41"/>
        <v>0</v>
      </c>
      <c r="E167" s="187">
        <f t="shared" si="41"/>
        <v>0</v>
      </c>
      <c r="F167" s="211">
        <f t="shared" si="41"/>
        <v>0.10842482376054546</v>
      </c>
      <c r="G167" s="207">
        <f t="shared" si="41"/>
        <v>0</v>
      </c>
      <c r="H167" s="187">
        <f t="shared" si="41"/>
        <v>0</v>
      </c>
      <c r="I167" s="215">
        <f t="shared" si="41"/>
        <v>0.14657729496513733</v>
      </c>
      <c r="J167" s="701">
        <f t="shared" si="41"/>
        <v>0.25500211872568279</v>
      </c>
      <c r="K167" s="187">
        <f t="shared" si="41"/>
        <v>0.34399630186062635</v>
      </c>
      <c r="L167" s="187">
        <f t="shared" si="41"/>
        <v>7.5773334874224732E-2</v>
      </c>
      <c r="M167" s="211">
        <f t="shared" si="41"/>
        <v>0.41976963673485113</v>
      </c>
      <c r="N167" s="207">
        <f t="shared" si="41"/>
        <v>0.24076428213721637</v>
      </c>
      <c r="O167" s="187">
        <f t="shared" si="41"/>
        <v>8.4463962402249695E-2</v>
      </c>
      <c r="P167" s="215">
        <f t="shared" si="41"/>
        <v>0.32522824453946608</v>
      </c>
      <c r="Q167" s="703">
        <f t="shared" si="41"/>
        <v>0.74499788127431721</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701">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705">
        <f t="shared" si="42"/>
        <v>0.72469895109629301</v>
      </c>
    </row>
    <row r="168" spans="1:32" x14ac:dyDescent="0.25">
      <c r="F168" s="19"/>
      <c r="U168" s="19"/>
    </row>
    <row r="169" spans="1:32" x14ac:dyDescent="0.25">
      <c r="A169" s="11" t="s">
        <v>164</v>
      </c>
    </row>
    <row r="170" spans="1:32" x14ac:dyDescent="0.25">
      <c r="A170" s="11" t="s">
        <v>165</v>
      </c>
    </row>
    <row r="171" spans="1:32" x14ac:dyDescent="0.25">
      <c r="A171" s="11" t="s">
        <v>166</v>
      </c>
    </row>
    <row r="172" spans="1:32" x14ac:dyDescent="0.25">
      <c r="A172" s="11" t="s">
        <v>167</v>
      </c>
    </row>
    <row r="173" spans="1:32" x14ac:dyDescent="0.25">
      <c r="A173" s="11" t="s">
        <v>168</v>
      </c>
    </row>
    <row r="174" spans="1:32" x14ac:dyDescent="0.25">
      <c r="A174" s="11" t="s">
        <v>169</v>
      </c>
    </row>
    <row r="175" spans="1:32" x14ac:dyDescent="0.25">
      <c r="A175" s="11" t="s">
        <v>170</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920-6438-42E7-AF40-AFD91213EC27}">
  <dimension ref="A1:A2"/>
  <sheetViews>
    <sheetView workbookViewId="0">
      <selection activeCell="T11" sqref="T11"/>
    </sheetView>
  </sheetViews>
  <sheetFormatPr defaultRowHeight="15" x14ac:dyDescent="0.25"/>
  <cols>
    <col min="1" max="16384" width="9.140625" style="683"/>
  </cols>
  <sheetData>
    <row r="1" spans="1:1" x14ac:dyDescent="0.25">
      <c r="A1" s="277" t="s">
        <v>21</v>
      </c>
    </row>
    <row r="2" spans="1:1" x14ac:dyDescent="0.25">
      <c r="A2" s="717" t="s">
        <v>171</v>
      </c>
    </row>
  </sheetData>
  <hyperlinks>
    <hyperlink ref="A1" location="Contents!A1" display="Return to Contents" xr:uid="{CB8F4E8C-C3C8-46AA-A47D-47EFC2B4418D}"/>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activeCell="A8" sqref="A8"/>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6384" width="9.140625" style="2"/>
  </cols>
  <sheetData>
    <row r="1" spans="1:15" ht="18.75" x14ac:dyDescent="0.3">
      <c r="A1" s="722" t="s">
        <v>1</v>
      </c>
      <c r="B1" s="722"/>
      <c r="C1" s="722"/>
      <c r="D1" s="683"/>
      <c r="E1" s="683"/>
      <c r="F1" s="683"/>
      <c r="G1" s="683"/>
      <c r="H1" s="683"/>
      <c r="I1" s="683"/>
      <c r="J1" s="683"/>
      <c r="K1" s="683"/>
      <c r="L1" s="683"/>
      <c r="M1" s="683"/>
      <c r="N1" s="683"/>
      <c r="O1" s="277"/>
    </row>
    <row r="2" spans="1:15" x14ac:dyDescent="0.25">
      <c r="A2" s="684" t="s">
        <v>172</v>
      </c>
      <c r="B2" s="683"/>
      <c r="C2" s="683"/>
      <c r="D2" s="683"/>
      <c r="E2" s="683"/>
      <c r="F2" s="683"/>
      <c r="G2" s="683"/>
      <c r="H2" s="683"/>
      <c r="I2" s="683"/>
      <c r="J2" s="683"/>
      <c r="K2" s="683"/>
      <c r="L2" s="683"/>
      <c r="M2" s="683"/>
      <c r="N2" s="683"/>
      <c r="O2" s="683"/>
    </row>
    <row r="3" spans="1:15" s="683" customFormat="1" x14ac:dyDescent="0.25">
      <c r="A3" s="277" t="s">
        <v>21</v>
      </c>
    </row>
    <row r="4" spans="1:15" s="239" customFormat="1" x14ac:dyDescent="0.25">
      <c r="A4" s="684"/>
      <c r="B4" s="683"/>
      <c r="C4" s="683"/>
      <c r="D4" s="683"/>
      <c r="E4" s="683"/>
      <c r="F4" s="683"/>
      <c r="G4" s="683"/>
      <c r="H4" s="683"/>
      <c r="I4" s="683"/>
      <c r="J4" s="683"/>
      <c r="K4" s="683"/>
      <c r="L4" s="683"/>
      <c r="M4" s="683"/>
      <c r="N4" s="683"/>
      <c r="O4" s="683"/>
    </row>
    <row r="5" spans="1:15" s="239" customFormat="1" x14ac:dyDescent="0.25">
      <c r="A5" s="273" t="s">
        <v>100</v>
      </c>
      <c r="B5" s="683"/>
      <c r="C5" s="274" t="s">
        <v>173</v>
      </c>
      <c r="D5" s="683"/>
      <c r="E5" s="683"/>
      <c r="F5" s="683"/>
      <c r="G5" s="683"/>
      <c r="H5" s="683"/>
      <c r="I5" s="683"/>
      <c r="J5" s="683"/>
      <c r="K5" s="683"/>
      <c r="L5" s="683"/>
      <c r="M5" s="683"/>
      <c r="N5" s="683"/>
      <c r="O5" s="683"/>
    </row>
    <row r="6" spans="1:15" s="239" customFormat="1" x14ac:dyDescent="0.25">
      <c r="A6" s="273" t="s">
        <v>174</v>
      </c>
      <c r="B6" s="683"/>
      <c r="C6" s="274" t="s">
        <v>175</v>
      </c>
      <c r="D6" s="683"/>
      <c r="E6" s="683"/>
      <c r="F6" s="683"/>
      <c r="G6" s="683"/>
      <c r="H6" s="683"/>
      <c r="I6" s="683"/>
      <c r="J6" s="683"/>
      <c r="K6" s="683"/>
      <c r="L6" s="683"/>
      <c r="M6" s="683"/>
      <c r="N6" s="683"/>
      <c r="O6" s="683"/>
    </row>
    <row r="7" spans="1:15" x14ac:dyDescent="0.25">
      <c r="A7" s="683"/>
      <c r="B7" s="683"/>
      <c r="C7" s="683"/>
      <c r="D7" s="683"/>
      <c r="E7" s="683"/>
      <c r="F7" s="683"/>
      <c r="G7" s="683"/>
      <c r="H7" s="683"/>
      <c r="I7" s="683"/>
      <c r="J7" s="683"/>
      <c r="K7" s="683"/>
      <c r="L7" s="683"/>
      <c r="M7" s="683"/>
      <c r="N7" s="683"/>
      <c r="O7" s="683"/>
    </row>
    <row r="8" spans="1:15" ht="17.25" x14ac:dyDescent="0.25">
      <c r="A8" s="277" t="s">
        <v>416</v>
      </c>
      <c r="B8" s="683"/>
      <c r="C8" s="683"/>
      <c r="D8" s="683"/>
      <c r="E8" s="683"/>
      <c r="F8" s="683"/>
      <c r="G8" s="683"/>
      <c r="H8" s="683"/>
      <c r="I8" s="683"/>
      <c r="J8" s="683"/>
      <c r="K8" s="683"/>
      <c r="L8" s="683"/>
      <c r="M8" s="683"/>
      <c r="N8" s="683"/>
      <c r="O8" s="683"/>
    </row>
    <row r="9" spans="1:15" s="239" customFormat="1" x14ac:dyDescent="0.25">
      <c r="A9" s="684"/>
      <c r="B9" s="683"/>
      <c r="C9" s="683"/>
      <c r="D9" s="683"/>
      <c r="E9" s="683"/>
      <c r="F9" s="683"/>
      <c r="G9" s="683"/>
      <c r="H9" s="683"/>
      <c r="I9" s="683"/>
      <c r="J9" s="683"/>
      <c r="K9" s="683"/>
      <c r="L9" s="683"/>
      <c r="M9" s="683"/>
      <c r="N9" s="683"/>
      <c r="O9" s="683"/>
    </row>
    <row r="10" spans="1:15" s="239" customFormat="1" x14ac:dyDescent="0.25">
      <c r="A10" s="684"/>
      <c r="B10" s="748" t="s">
        <v>100</v>
      </c>
      <c r="C10" s="728" t="str">
        <f>$A$1</f>
        <v>Renfrewshire</v>
      </c>
      <c r="D10" s="729"/>
      <c r="E10" s="729"/>
      <c r="F10" s="729"/>
      <c r="G10" s="729"/>
      <c r="H10" s="737"/>
      <c r="I10" s="729" t="s">
        <v>78</v>
      </c>
      <c r="J10" s="729"/>
      <c r="K10" s="729"/>
      <c r="L10" s="729"/>
      <c r="M10" s="729"/>
      <c r="N10" s="729"/>
      <c r="O10" s="683"/>
    </row>
    <row r="11" spans="1:15" x14ac:dyDescent="0.25">
      <c r="A11" s="683"/>
      <c r="B11" s="748"/>
      <c r="C11" s="749" t="s">
        <v>81</v>
      </c>
      <c r="D11" s="750"/>
      <c r="E11" s="751"/>
      <c r="F11" s="750" t="s">
        <v>86</v>
      </c>
      <c r="G11" s="750"/>
      <c r="H11" s="752"/>
      <c r="I11" s="749" t="s">
        <v>81</v>
      </c>
      <c r="J11" s="750"/>
      <c r="K11" s="751"/>
      <c r="L11" s="753" t="s">
        <v>86</v>
      </c>
      <c r="M11" s="753"/>
      <c r="N11" s="753"/>
      <c r="O11" s="683"/>
    </row>
    <row r="12" spans="1:15" ht="18" thickBot="1" x14ac:dyDescent="0.3">
      <c r="A12" s="683"/>
      <c r="B12" s="477" t="s">
        <v>176</v>
      </c>
      <c r="C12" s="242" t="s">
        <v>82</v>
      </c>
      <c r="D12" s="240" t="s">
        <v>84</v>
      </c>
      <c r="E12" s="244" t="s">
        <v>85</v>
      </c>
      <c r="F12" s="240" t="s">
        <v>82</v>
      </c>
      <c r="G12" s="240" t="s">
        <v>84</v>
      </c>
      <c r="H12" s="241" t="s">
        <v>85</v>
      </c>
      <c r="I12" s="242" t="s">
        <v>82</v>
      </c>
      <c r="J12" s="240" t="s">
        <v>84</v>
      </c>
      <c r="K12" s="244" t="s">
        <v>85</v>
      </c>
      <c r="L12" s="240" t="s">
        <v>82</v>
      </c>
      <c r="M12" s="240" t="s">
        <v>84</v>
      </c>
      <c r="N12" s="240" t="s">
        <v>85</v>
      </c>
      <c r="O12" s="683"/>
    </row>
    <row r="13" spans="1:15" x14ac:dyDescent="0.25">
      <c r="A13" s="683"/>
      <c r="B13" s="171" t="s">
        <v>177</v>
      </c>
      <c r="C13" s="248">
        <v>66</v>
      </c>
      <c r="D13" s="249">
        <v>108</v>
      </c>
      <c r="E13" s="250">
        <v>33.119999999999997</v>
      </c>
      <c r="F13" s="251">
        <f>IFERROR(C13/SUM(C$13:C$24),"-")</f>
        <v>5.5415617128463476E-2</v>
      </c>
      <c r="G13" s="251">
        <f t="shared" ref="G13:H13" si="0">IFERROR(D13/SUM(D$13:D$24),"-")</f>
        <v>7.8947368421052627E-2</v>
      </c>
      <c r="H13" s="252">
        <f t="shared" si="0"/>
        <v>8.8010204081632654E-2</v>
      </c>
      <c r="I13" s="248">
        <v>3124</v>
      </c>
      <c r="J13" s="249">
        <v>2689</v>
      </c>
      <c r="K13" s="250">
        <v>1853.3899999999999</v>
      </c>
      <c r="L13" s="253">
        <f>IFERROR(I13/SUM(I$13:I$24),"-")</f>
        <v>5.5730978503255729E-2</v>
      </c>
      <c r="M13" s="253">
        <f t="shared" ref="M13:N13" si="1">IFERROR(J13/SUM(J$13:J$24),"-")</f>
        <v>6.1684215355676371E-2</v>
      </c>
      <c r="N13" s="253">
        <f t="shared" si="1"/>
        <v>5.8584562280808501E-2</v>
      </c>
      <c r="O13" s="683"/>
    </row>
    <row r="14" spans="1:15" x14ac:dyDescent="0.25">
      <c r="A14" s="683"/>
      <c r="B14" s="655" t="s">
        <v>178</v>
      </c>
      <c r="C14" s="254">
        <v>82</v>
      </c>
      <c r="D14" s="255">
        <v>75</v>
      </c>
      <c r="E14" s="256">
        <v>2.88</v>
      </c>
      <c r="F14" s="26">
        <f t="shared" ref="F14:F24" si="2">IFERROR(C14/SUM(C$13:C$24),"-")</f>
        <v>6.8849706129303107E-2</v>
      </c>
      <c r="G14" s="26">
        <f t="shared" ref="G14:G24" si="3">IFERROR(D14/SUM(D$13:D$24),"-")</f>
        <v>5.4824561403508769E-2</v>
      </c>
      <c r="H14" s="257">
        <f t="shared" ref="H14:H24" si="4">IFERROR(E14/SUM(E$13:E$24),"-")</f>
        <v>7.6530612244897957E-3</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683"/>
    </row>
    <row r="15" spans="1:15" x14ac:dyDescent="0.25">
      <c r="A15" s="683"/>
      <c r="B15" s="171" t="s">
        <v>179</v>
      </c>
      <c r="C15" s="248">
        <v>108</v>
      </c>
      <c r="D15" s="249">
        <v>84</v>
      </c>
      <c r="E15" s="250">
        <v>21.119999999999997</v>
      </c>
      <c r="F15" s="251">
        <f t="shared" si="2"/>
        <v>9.06801007556675E-2</v>
      </c>
      <c r="G15" s="251">
        <f t="shared" si="3"/>
        <v>6.1403508771929821E-2</v>
      </c>
      <c r="H15" s="252">
        <f t="shared" si="4"/>
        <v>5.612244897959183E-2</v>
      </c>
      <c r="I15" s="248">
        <v>3310</v>
      </c>
      <c r="J15" s="249">
        <v>2183</v>
      </c>
      <c r="K15" s="250">
        <v>1813.4699999999998</v>
      </c>
      <c r="L15" s="253">
        <f t="shared" si="5"/>
        <v>5.9049148158059048E-2</v>
      </c>
      <c r="M15" s="253">
        <f t="shared" si="6"/>
        <v>5.007684720023857E-2</v>
      </c>
      <c r="N15" s="253">
        <f t="shared" si="7"/>
        <v>5.7322714679251416E-2</v>
      </c>
      <c r="O15" s="683"/>
    </row>
    <row r="16" spans="1:15" x14ac:dyDescent="0.25">
      <c r="A16" s="683"/>
      <c r="B16" s="655" t="s">
        <v>180</v>
      </c>
      <c r="C16" s="254">
        <v>101</v>
      </c>
      <c r="D16" s="255">
        <v>202</v>
      </c>
      <c r="E16" s="256">
        <v>39.839999999999996</v>
      </c>
      <c r="F16" s="26">
        <f t="shared" si="2"/>
        <v>8.4802686817800163E-2</v>
      </c>
      <c r="G16" s="26">
        <f t="shared" si="3"/>
        <v>0.1476608187134503</v>
      </c>
      <c r="H16" s="257">
        <f t="shared" si="4"/>
        <v>0.1058673469387755</v>
      </c>
      <c r="I16" s="254">
        <v>7413</v>
      </c>
      <c r="J16" s="255">
        <v>5174</v>
      </c>
      <c r="K16" s="256">
        <v>4591.2250000000004</v>
      </c>
      <c r="L16" s="258">
        <f t="shared" si="5"/>
        <v>0.13224511640353223</v>
      </c>
      <c r="M16" s="258">
        <f t="shared" si="6"/>
        <v>0.11868878030876517</v>
      </c>
      <c r="N16" s="258">
        <f t="shared" si="7"/>
        <v>0.14512590817782822</v>
      </c>
      <c r="O16" s="683"/>
    </row>
    <row r="17" spans="1:15" x14ac:dyDescent="0.25">
      <c r="A17" s="683"/>
      <c r="B17" s="171" t="s">
        <v>181</v>
      </c>
      <c r="C17" s="248">
        <v>403</v>
      </c>
      <c r="D17" s="249">
        <v>236</v>
      </c>
      <c r="E17" s="250">
        <v>57.12</v>
      </c>
      <c r="F17" s="251">
        <f t="shared" si="2"/>
        <v>0.33837111670864817</v>
      </c>
      <c r="G17" s="251">
        <f t="shared" si="3"/>
        <v>0.17251461988304093</v>
      </c>
      <c r="H17" s="252">
        <f t="shared" si="4"/>
        <v>0.15178571428571427</v>
      </c>
      <c r="I17" s="248">
        <v>8246</v>
      </c>
      <c r="J17" s="249">
        <v>5452</v>
      </c>
      <c r="K17" s="250">
        <v>4615.3150000000005</v>
      </c>
      <c r="L17" s="253">
        <f t="shared" si="5"/>
        <v>0.14710552136294711</v>
      </c>
      <c r="M17" s="253">
        <f t="shared" si="6"/>
        <v>0.12506595095542863</v>
      </c>
      <c r="N17" s="253">
        <f t="shared" si="7"/>
        <v>0.14588737883718469</v>
      </c>
      <c r="O17" s="683"/>
    </row>
    <row r="18" spans="1:15" x14ac:dyDescent="0.25">
      <c r="A18" s="683"/>
      <c r="B18" s="655" t="s">
        <v>182</v>
      </c>
      <c r="C18" s="254">
        <v>31</v>
      </c>
      <c r="D18" s="255">
        <v>31</v>
      </c>
      <c r="E18" s="256">
        <v>12</v>
      </c>
      <c r="F18" s="26">
        <f t="shared" si="2"/>
        <v>2.6028547439126783E-2</v>
      </c>
      <c r="G18" s="26">
        <f t="shared" si="3"/>
        <v>2.2660818713450291E-2</v>
      </c>
      <c r="H18" s="257">
        <f t="shared" si="4"/>
        <v>3.1887755102040817E-2</v>
      </c>
      <c r="I18" s="254">
        <v>1394</v>
      </c>
      <c r="J18" s="255">
        <v>674</v>
      </c>
      <c r="K18" s="256">
        <v>352.19</v>
      </c>
      <c r="L18" s="258">
        <f t="shared" si="5"/>
        <v>2.4868432789224869E-2</v>
      </c>
      <c r="M18" s="258">
        <f t="shared" si="6"/>
        <v>1.5461197898745211E-2</v>
      </c>
      <c r="N18" s="258">
        <f t="shared" si="7"/>
        <v>1.1132517705220136E-2</v>
      </c>
      <c r="O18" s="683"/>
    </row>
    <row r="19" spans="1:15" x14ac:dyDescent="0.25">
      <c r="A19" s="683"/>
      <c r="B19" s="171" t="s">
        <v>183</v>
      </c>
      <c r="C19" s="248">
        <v>128</v>
      </c>
      <c r="D19" s="249">
        <v>72</v>
      </c>
      <c r="E19" s="250">
        <v>20.64</v>
      </c>
      <c r="F19" s="251">
        <f t="shared" si="2"/>
        <v>0.10747271200671704</v>
      </c>
      <c r="G19" s="251">
        <f t="shared" si="3"/>
        <v>5.2631578947368418E-2</v>
      </c>
      <c r="H19" s="252">
        <f t="shared" si="4"/>
        <v>5.4846938775510209E-2</v>
      </c>
      <c r="I19" s="248">
        <v>2980</v>
      </c>
      <c r="J19" s="249">
        <v>1694</v>
      </c>
      <c r="K19" s="250">
        <v>1398.48</v>
      </c>
      <c r="L19" s="253">
        <f t="shared" si="5"/>
        <v>5.3162072964053161E-2</v>
      </c>
      <c r="M19" s="253">
        <f t="shared" si="6"/>
        <v>3.8859449911683067E-2</v>
      </c>
      <c r="N19" s="253">
        <f t="shared" si="7"/>
        <v>4.420512609783428E-2</v>
      </c>
      <c r="O19" s="683"/>
    </row>
    <row r="20" spans="1:15" x14ac:dyDescent="0.25">
      <c r="A20" s="683"/>
      <c r="B20" s="655" t="s">
        <v>184</v>
      </c>
      <c r="C20" s="254">
        <v>33</v>
      </c>
      <c r="D20" s="255">
        <v>147</v>
      </c>
      <c r="E20" s="256">
        <v>26.88</v>
      </c>
      <c r="F20" s="26">
        <f t="shared" si="2"/>
        <v>2.7707808564231738E-2</v>
      </c>
      <c r="G20" s="26">
        <f t="shared" si="3"/>
        <v>0.10745614035087719</v>
      </c>
      <c r="H20" s="257">
        <f t="shared" si="4"/>
        <v>7.1428571428571425E-2</v>
      </c>
      <c r="I20" s="254">
        <v>5136</v>
      </c>
      <c r="J20" s="255">
        <v>5667</v>
      </c>
      <c r="K20" s="256">
        <v>3175.835</v>
      </c>
      <c r="L20" s="258">
        <f t="shared" si="5"/>
        <v>9.1624297564891627E-2</v>
      </c>
      <c r="M20" s="258">
        <f t="shared" si="6"/>
        <v>0.12999793544835181</v>
      </c>
      <c r="N20" s="258">
        <f t="shared" si="7"/>
        <v>0.10038626697622814</v>
      </c>
      <c r="O20" s="683"/>
    </row>
    <row r="21" spans="1:15" x14ac:dyDescent="0.25">
      <c r="A21" s="683"/>
      <c r="B21" s="171" t="s">
        <v>185</v>
      </c>
      <c r="C21" s="248">
        <v>27</v>
      </c>
      <c r="D21" s="249">
        <v>17</v>
      </c>
      <c r="E21" s="250">
        <v>0</v>
      </c>
      <c r="F21" s="251">
        <f t="shared" si="2"/>
        <v>2.2670025188916875E-2</v>
      </c>
      <c r="G21" s="251">
        <f t="shared" si="3"/>
        <v>1.2426900584795321E-2</v>
      </c>
      <c r="H21" s="252">
        <f t="shared" si="4"/>
        <v>0</v>
      </c>
      <c r="I21" s="248">
        <v>669</v>
      </c>
      <c r="J21" s="249">
        <v>455</v>
      </c>
      <c r="K21" s="250">
        <v>330.9</v>
      </c>
      <c r="L21" s="253">
        <f t="shared" si="5"/>
        <v>1.1934706984211934E-2</v>
      </c>
      <c r="M21" s="253">
        <f t="shared" si="6"/>
        <v>1.0437455554790908E-2</v>
      </c>
      <c r="N21" s="253">
        <f t="shared" si="7"/>
        <v>1.0459553390662263E-2</v>
      </c>
      <c r="O21" s="683"/>
    </row>
    <row r="22" spans="1:15" x14ac:dyDescent="0.25">
      <c r="A22" s="683"/>
      <c r="B22" s="655" t="s">
        <v>186</v>
      </c>
      <c r="C22" s="254">
        <v>141</v>
      </c>
      <c r="D22" s="255">
        <v>119</v>
      </c>
      <c r="E22" s="256">
        <v>33.119999999999997</v>
      </c>
      <c r="F22" s="26">
        <f t="shared" si="2"/>
        <v>0.11838790931989925</v>
      </c>
      <c r="G22" s="26">
        <f t="shared" si="3"/>
        <v>8.6988304093567254E-2</v>
      </c>
      <c r="H22" s="257">
        <f t="shared" si="4"/>
        <v>8.8010204081632654E-2</v>
      </c>
      <c r="I22" s="254">
        <v>5349</v>
      </c>
      <c r="J22" s="255">
        <v>3528</v>
      </c>
      <c r="K22" s="256">
        <v>2959.03</v>
      </c>
      <c r="L22" s="258">
        <f t="shared" si="5"/>
        <v>9.5424137008295426E-2</v>
      </c>
      <c r="M22" s="258">
        <f t="shared" si="6"/>
        <v>8.0930424609455653E-2</v>
      </c>
      <c r="N22" s="258">
        <f t="shared" si="7"/>
        <v>9.3533189089064259E-2</v>
      </c>
      <c r="O22" s="683"/>
    </row>
    <row r="23" spans="1:15" x14ac:dyDescent="0.25">
      <c r="A23" s="683"/>
      <c r="B23" s="171" t="s">
        <v>187</v>
      </c>
      <c r="C23" s="248">
        <v>71</v>
      </c>
      <c r="D23" s="249">
        <v>177</v>
      </c>
      <c r="E23" s="250">
        <v>23.04</v>
      </c>
      <c r="F23" s="251">
        <f t="shared" si="2"/>
        <v>5.9613769941225858E-2</v>
      </c>
      <c r="G23" s="251">
        <f t="shared" si="3"/>
        <v>0.12938596491228072</v>
      </c>
      <c r="H23" s="252">
        <f t="shared" si="4"/>
        <v>6.1224489795918366E-2</v>
      </c>
      <c r="I23" s="248">
        <v>4581</v>
      </c>
      <c r="J23" s="249">
        <v>4055</v>
      </c>
      <c r="K23" s="250">
        <v>2735.2449999999999</v>
      </c>
      <c r="L23" s="253">
        <f t="shared" si="5"/>
        <v>8.1723307465881717E-2</v>
      </c>
      <c r="M23" s="253">
        <f t="shared" si="6"/>
        <v>9.3019521482806872E-2</v>
      </c>
      <c r="N23" s="253">
        <f t="shared" si="7"/>
        <v>8.6459477528081002E-2</v>
      </c>
      <c r="O23" s="683"/>
    </row>
    <row r="24" spans="1:15" x14ac:dyDescent="0.25">
      <c r="A24" s="683"/>
      <c r="B24" s="655" t="s">
        <v>132</v>
      </c>
      <c r="C24" s="254">
        <v>0</v>
      </c>
      <c r="D24" s="255">
        <v>100</v>
      </c>
      <c r="E24" s="256">
        <v>106.56</v>
      </c>
      <c r="F24" s="26">
        <f t="shared" si="2"/>
        <v>0</v>
      </c>
      <c r="G24" s="26">
        <f t="shared" si="3"/>
        <v>7.3099415204678359E-2</v>
      </c>
      <c r="H24" s="257">
        <f t="shared" si="4"/>
        <v>0.28316326530612246</v>
      </c>
      <c r="I24" s="254">
        <v>10164</v>
      </c>
      <c r="J24" s="255">
        <v>10177</v>
      </c>
      <c r="K24" s="256">
        <v>6237.8950000000004</v>
      </c>
      <c r="L24" s="258">
        <f t="shared" si="5"/>
        <v>0.18132191597538133</v>
      </c>
      <c r="M24" s="258">
        <f t="shared" si="6"/>
        <v>0.23345491248594957</v>
      </c>
      <c r="N24" s="258">
        <f t="shared" si="7"/>
        <v>0.19717617345979205</v>
      </c>
      <c r="O24" s="683"/>
    </row>
    <row r="25" spans="1:15" ht="18.75" customHeight="1" thickBot="1" x14ac:dyDescent="0.3">
      <c r="A25" s="683"/>
      <c r="B25" s="245" t="s">
        <v>188</v>
      </c>
      <c r="C25" s="259">
        <v>1191</v>
      </c>
      <c r="D25" s="260">
        <v>1368</v>
      </c>
      <c r="E25" s="261">
        <v>830.31999999999994</v>
      </c>
      <c r="F25" s="262"/>
      <c r="G25" s="262"/>
      <c r="H25" s="263"/>
      <c r="I25" s="259">
        <v>56055</v>
      </c>
      <c r="J25" s="260">
        <v>43593</v>
      </c>
      <c r="K25" s="261">
        <v>35038.15</v>
      </c>
      <c r="L25" s="262"/>
      <c r="M25" s="262"/>
      <c r="N25" s="262"/>
      <c r="O25" s="345"/>
    </row>
    <row r="26" spans="1:15" x14ac:dyDescent="0.25">
      <c r="A26" s="683"/>
      <c r="B26" s="683"/>
      <c r="C26" s="167"/>
      <c r="D26" s="167"/>
      <c r="E26" s="167"/>
      <c r="F26" s="683"/>
      <c r="G26" s="683"/>
      <c r="H26" s="683"/>
      <c r="I26" s="167"/>
      <c r="J26" s="167"/>
      <c r="K26" s="167"/>
      <c r="L26" s="683"/>
      <c r="M26" s="683"/>
      <c r="N26" s="683"/>
      <c r="O26" s="683"/>
    </row>
    <row r="27" spans="1:15" ht="17.25" x14ac:dyDescent="0.25">
      <c r="A27" s="684" t="s">
        <v>189</v>
      </c>
      <c r="B27" s="683"/>
      <c r="C27" s="683"/>
      <c r="D27" s="683"/>
      <c r="E27" s="683"/>
      <c r="F27" s="683"/>
      <c r="G27" s="683"/>
      <c r="H27" s="683"/>
      <c r="I27" s="683"/>
      <c r="J27" s="683"/>
      <c r="K27" s="683"/>
      <c r="L27" s="683"/>
      <c r="M27" s="683"/>
      <c r="N27" s="683"/>
      <c r="O27" s="683"/>
    </row>
    <row r="28" spans="1:15" x14ac:dyDescent="0.25">
      <c r="A28" s="684"/>
      <c r="B28" s="683"/>
      <c r="C28" s="683"/>
      <c r="D28" s="683"/>
      <c r="E28" s="683"/>
      <c r="F28" s="683"/>
      <c r="G28" s="683"/>
      <c r="H28" s="683"/>
      <c r="I28" s="683"/>
      <c r="J28" s="683"/>
      <c r="K28" s="683"/>
      <c r="L28" s="683"/>
      <c r="M28" s="683"/>
      <c r="N28" s="683"/>
      <c r="O28" s="683"/>
    </row>
    <row r="29" spans="1:15" x14ac:dyDescent="0.25">
      <c r="A29" s="684"/>
      <c r="B29" s="748" t="s">
        <v>174</v>
      </c>
      <c r="C29" s="728" t="str">
        <f>$A$1</f>
        <v>Renfrewshire</v>
      </c>
      <c r="D29" s="729"/>
      <c r="E29" s="729"/>
      <c r="F29" s="729"/>
      <c r="G29" s="729"/>
      <c r="H29" s="737"/>
      <c r="I29" s="729" t="s">
        <v>78</v>
      </c>
      <c r="J29" s="729"/>
      <c r="K29" s="729"/>
      <c r="L29" s="729"/>
      <c r="M29" s="729"/>
      <c r="N29" s="729"/>
      <c r="O29" s="683"/>
    </row>
    <row r="30" spans="1:15" x14ac:dyDescent="0.25">
      <c r="A30" s="683"/>
      <c r="B30" s="748"/>
      <c r="C30" s="749" t="s">
        <v>81</v>
      </c>
      <c r="D30" s="750"/>
      <c r="E30" s="751"/>
      <c r="F30" s="750" t="s">
        <v>86</v>
      </c>
      <c r="G30" s="750"/>
      <c r="H30" s="752"/>
      <c r="I30" s="749" t="s">
        <v>81</v>
      </c>
      <c r="J30" s="750"/>
      <c r="K30" s="751"/>
      <c r="L30" s="753" t="s">
        <v>86</v>
      </c>
      <c r="M30" s="753"/>
      <c r="N30" s="753"/>
      <c r="O30" s="683"/>
    </row>
    <row r="31" spans="1:15" ht="18" thickBot="1" x14ac:dyDescent="0.3">
      <c r="A31" s="683"/>
      <c r="B31" s="477" t="s">
        <v>176</v>
      </c>
      <c r="C31" s="242" t="s">
        <v>82</v>
      </c>
      <c r="D31" s="240" t="s">
        <v>84</v>
      </c>
      <c r="E31" s="244" t="s">
        <v>85</v>
      </c>
      <c r="F31" s="240" t="s">
        <v>82</v>
      </c>
      <c r="G31" s="240" t="s">
        <v>84</v>
      </c>
      <c r="H31" s="241" t="s">
        <v>85</v>
      </c>
      <c r="I31" s="242" t="s">
        <v>82</v>
      </c>
      <c r="J31" s="240" t="s">
        <v>84</v>
      </c>
      <c r="K31" s="244" t="s">
        <v>85</v>
      </c>
      <c r="L31" s="240" t="s">
        <v>82</v>
      </c>
      <c r="M31" s="240" t="s">
        <v>84</v>
      </c>
      <c r="N31" s="240" t="s">
        <v>85</v>
      </c>
      <c r="O31" s="683"/>
    </row>
    <row r="32" spans="1:15" x14ac:dyDescent="0.25">
      <c r="A32" s="683"/>
      <c r="B32" s="171" t="s">
        <v>177</v>
      </c>
      <c r="C32" s="264">
        <v>351272.85</v>
      </c>
      <c r="D32" s="265">
        <v>174725.21</v>
      </c>
      <c r="E32" s="266">
        <v>121255.3916</v>
      </c>
      <c r="F32" s="251">
        <f>IFERROR(C32/SUM(C$32:C$43),"-")</f>
        <v>5.7243434910666934E-2</v>
      </c>
      <c r="G32" s="251">
        <f t="shared" ref="G32:H43" si="8">IFERROR(D32/SUM(D$32:D$43),"-")</f>
        <v>2.6014698813487273E-2</v>
      </c>
      <c r="H32" s="252">
        <f t="shared" si="8"/>
        <v>2.3438850206813976E-2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683"/>
    </row>
    <row r="33" spans="1:14" x14ac:dyDescent="0.25">
      <c r="A33" s="683"/>
      <c r="B33" s="655" t="s">
        <v>178</v>
      </c>
      <c r="C33" s="267">
        <v>188509.71</v>
      </c>
      <c r="D33" s="268">
        <v>235930.26</v>
      </c>
      <c r="E33" s="269">
        <v>131704.79919999998</v>
      </c>
      <c r="F33" s="26">
        <f t="shared" ref="F33:F43" si="12">IFERROR(C33/SUM(C$32:C$43),"-")</f>
        <v>3.0719548392122251E-2</v>
      </c>
      <c r="G33" s="26">
        <f t="shared" si="8"/>
        <v>3.5127470471420494E-2</v>
      </c>
      <c r="H33" s="257">
        <f t="shared" si="8"/>
        <v>2.5458736467165167E-2</v>
      </c>
      <c r="I33" s="267">
        <v>9334734.3699999992</v>
      </c>
      <c r="J33" s="268">
        <v>6283913.3157999981</v>
      </c>
      <c r="K33" s="269">
        <v>4293748.683470034</v>
      </c>
      <c r="L33" s="258">
        <f t="shared" si="9"/>
        <v>4.5745675065044955E-2</v>
      </c>
      <c r="M33" s="258">
        <f t="shared" si="10"/>
        <v>3.3739107037605361E-2</v>
      </c>
      <c r="N33" s="258">
        <f t="shared" si="11"/>
        <v>3.6538574424785343E-2</v>
      </c>
    </row>
    <row r="34" spans="1:14" x14ac:dyDescent="0.25">
      <c r="A34" s="683"/>
      <c r="B34" s="171" t="s">
        <v>179</v>
      </c>
      <c r="C34" s="264">
        <v>178356.11</v>
      </c>
      <c r="D34" s="265">
        <v>218230.35</v>
      </c>
      <c r="E34" s="266">
        <v>223035.89839999998</v>
      </c>
      <c r="F34" s="251">
        <f t="shared" si="12"/>
        <v>2.906491741022613E-2</v>
      </c>
      <c r="G34" s="251">
        <f t="shared" si="8"/>
        <v>3.2492144821070261E-2</v>
      </c>
      <c r="H34" s="252">
        <f t="shared" si="8"/>
        <v>4.3113175788381031E-2</v>
      </c>
      <c r="I34" s="264">
        <v>4309521.1500000004</v>
      </c>
      <c r="J34" s="265">
        <v>3858003.8875199994</v>
      </c>
      <c r="K34" s="266">
        <v>3039421.4389474792</v>
      </c>
      <c r="L34" s="253">
        <f t="shared" si="9"/>
        <v>2.1119182014157183E-2</v>
      </c>
      <c r="M34" s="253">
        <f t="shared" si="10"/>
        <v>2.0714099569968943E-2</v>
      </c>
      <c r="N34" s="253">
        <f t="shared" si="11"/>
        <v>2.586460797829452E-2</v>
      </c>
    </row>
    <row r="35" spans="1:14" x14ac:dyDescent="0.25">
      <c r="A35" s="683"/>
      <c r="B35" s="655" t="s">
        <v>180</v>
      </c>
      <c r="C35" s="267">
        <v>459527.66</v>
      </c>
      <c r="D35" s="268">
        <v>619065.03</v>
      </c>
      <c r="E35" s="269">
        <v>532508.61120000004</v>
      </c>
      <c r="F35" s="26">
        <f t="shared" si="12"/>
        <v>7.4884642222879133E-2</v>
      </c>
      <c r="G35" s="26">
        <f t="shared" si="8"/>
        <v>9.2172104422781731E-2</v>
      </c>
      <c r="H35" s="257">
        <f t="shared" si="8"/>
        <v>0.10293471825920311</v>
      </c>
      <c r="I35" s="267">
        <v>21816519.389999997</v>
      </c>
      <c r="J35" s="268">
        <v>20075954.035840001</v>
      </c>
      <c r="K35" s="269">
        <v>15458500.135886708</v>
      </c>
      <c r="L35" s="258">
        <f t="shared" si="9"/>
        <v>0.10691374467736382</v>
      </c>
      <c r="M35" s="258">
        <f t="shared" si="10"/>
        <v>0.10779027781846783</v>
      </c>
      <c r="N35" s="258">
        <f t="shared" si="11"/>
        <v>0.13154741913170773</v>
      </c>
    </row>
    <row r="36" spans="1:14" x14ac:dyDescent="0.25">
      <c r="A36" s="683"/>
      <c r="B36" s="171" t="s">
        <v>181</v>
      </c>
      <c r="C36" s="264">
        <v>2426287.4700000002</v>
      </c>
      <c r="D36" s="265">
        <v>1890945.55</v>
      </c>
      <c r="E36" s="266">
        <v>1455597.284</v>
      </c>
      <c r="F36" s="251">
        <f t="shared" si="12"/>
        <v>0.39538788398679764</v>
      </c>
      <c r="G36" s="251">
        <f t="shared" si="8"/>
        <v>0.28154139265852962</v>
      </c>
      <c r="H36" s="252">
        <f t="shared" si="8"/>
        <v>0.28136915192743694</v>
      </c>
      <c r="I36" s="264">
        <v>38980820.889999993</v>
      </c>
      <c r="J36" s="265">
        <v>34926764.118759997</v>
      </c>
      <c r="K36" s="266">
        <v>27056834.074177649</v>
      </c>
      <c r="L36" s="253">
        <f t="shared" si="9"/>
        <v>0.19102889225573713</v>
      </c>
      <c r="M36" s="253">
        <f t="shared" si="10"/>
        <v>0.18752611213097509</v>
      </c>
      <c r="N36" s="253">
        <f t="shared" si="11"/>
        <v>0.23024592690400475</v>
      </c>
    </row>
    <row r="37" spans="1:14" x14ac:dyDescent="0.25">
      <c r="A37" s="683"/>
      <c r="B37" s="655" t="s">
        <v>182</v>
      </c>
      <c r="C37" s="267">
        <v>696536.6</v>
      </c>
      <c r="D37" s="268">
        <v>598283.56000000006</v>
      </c>
      <c r="E37" s="269">
        <v>480811.12599999993</v>
      </c>
      <c r="F37" s="26">
        <f t="shared" si="12"/>
        <v>0.11350762669246214</v>
      </c>
      <c r="G37" s="26">
        <f t="shared" si="8"/>
        <v>8.9077967732652572E-2</v>
      </c>
      <c r="H37" s="257">
        <f t="shared" si="8"/>
        <v>9.294151634312614E-2</v>
      </c>
      <c r="I37" s="267">
        <v>27259608.609999999</v>
      </c>
      <c r="J37" s="268">
        <v>17668282.4067</v>
      </c>
      <c r="K37" s="269">
        <v>11204802.3978855</v>
      </c>
      <c r="L37" s="258">
        <f t="shared" si="9"/>
        <v>0.13358807529446196</v>
      </c>
      <c r="M37" s="258">
        <f t="shared" si="10"/>
        <v>9.4863191347890286E-2</v>
      </c>
      <c r="N37" s="258">
        <f t="shared" si="11"/>
        <v>9.53496668089307E-2</v>
      </c>
    </row>
    <row r="38" spans="1:14" x14ac:dyDescent="0.25">
      <c r="A38" s="683"/>
      <c r="B38" s="171" t="s">
        <v>183</v>
      </c>
      <c r="C38" s="264">
        <v>123575.35</v>
      </c>
      <c r="D38" s="265">
        <v>171692.95</v>
      </c>
      <c r="E38" s="266">
        <v>262640.59839999996</v>
      </c>
      <c r="F38" s="251">
        <f t="shared" si="12"/>
        <v>2.0137843002349557E-2</v>
      </c>
      <c r="G38" s="251">
        <f t="shared" si="8"/>
        <v>2.556322801185433E-2</v>
      </c>
      <c r="H38" s="252">
        <f t="shared" si="8"/>
        <v>5.076882407368008E-2</v>
      </c>
      <c r="I38" s="264">
        <v>7882077.2999999998</v>
      </c>
      <c r="J38" s="265">
        <v>3306421.9790800004</v>
      </c>
      <c r="K38" s="266">
        <v>3359595.8832299765</v>
      </c>
      <c r="L38" s="253">
        <f t="shared" si="9"/>
        <v>3.8626803153839165E-2</v>
      </c>
      <c r="M38" s="253">
        <f t="shared" si="10"/>
        <v>1.7752588149677406E-2</v>
      </c>
      <c r="N38" s="253">
        <f t="shared" si="11"/>
        <v>2.858920101429771E-2</v>
      </c>
    </row>
    <row r="39" spans="1:14" x14ac:dyDescent="0.25">
      <c r="A39" s="683"/>
      <c r="B39" s="655" t="s">
        <v>184</v>
      </c>
      <c r="C39" s="267">
        <v>110287.95</v>
      </c>
      <c r="D39" s="268">
        <v>340527.93</v>
      </c>
      <c r="E39" s="269">
        <v>86414.703600000008</v>
      </c>
      <c r="F39" s="26">
        <f t="shared" si="12"/>
        <v>1.7972527871869089E-2</v>
      </c>
      <c r="G39" s="26">
        <f t="shared" si="8"/>
        <v>5.0700935122815295E-2</v>
      </c>
      <c r="H39" s="257">
        <f t="shared" si="8"/>
        <v>1.6704092631429253E-2</v>
      </c>
      <c r="I39" s="267">
        <v>10945737.039999999</v>
      </c>
      <c r="J39" s="268">
        <v>8197950.5178399989</v>
      </c>
      <c r="K39" s="269">
        <v>6681042.8976802081</v>
      </c>
      <c r="L39" s="258">
        <f t="shared" si="9"/>
        <v>5.3640533316993248E-2</v>
      </c>
      <c r="M39" s="258">
        <f t="shared" si="10"/>
        <v>4.4015809275240368E-2</v>
      </c>
      <c r="N39" s="258">
        <f t="shared" si="11"/>
        <v>5.685376605572251E-2</v>
      </c>
    </row>
    <row r="40" spans="1:14" x14ac:dyDescent="0.25">
      <c r="A40" s="683"/>
      <c r="B40" s="171" t="s">
        <v>185</v>
      </c>
      <c r="C40" s="264">
        <v>58890.99</v>
      </c>
      <c r="D40" s="265">
        <v>96992.85</v>
      </c>
      <c r="E40" s="266">
        <v>0</v>
      </c>
      <c r="F40" s="251">
        <f t="shared" si="12"/>
        <v>9.5968776206010152E-3</v>
      </c>
      <c r="G40" s="251">
        <f t="shared" si="8"/>
        <v>1.4441188995061156E-2</v>
      </c>
      <c r="H40" s="252">
        <f t="shared" si="8"/>
        <v>0</v>
      </c>
      <c r="I40" s="264">
        <v>4598093.01</v>
      </c>
      <c r="J40" s="265">
        <v>2015158.4000000001</v>
      </c>
      <c r="K40" s="266">
        <v>1872896.92</v>
      </c>
      <c r="L40" s="253">
        <f t="shared" si="9"/>
        <v>2.2533353432135691E-2</v>
      </c>
      <c r="M40" s="253">
        <f t="shared" si="10"/>
        <v>1.0819634444093836E-2</v>
      </c>
      <c r="N40" s="253">
        <f t="shared" si="11"/>
        <v>1.5937817638191732E-2</v>
      </c>
    </row>
    <row r="41" spans="1:14" x14ac:dyDescent="0.25">
      <c r="A41" s="683"/>
      <c r="B41" s="655" t="s">
        <v>186</v>
      </c>
      <c r="C41" s="267">
        <v>1173741.82</v>
      </c>
      <c r="D41" s="268">
        <v>1352537.6</v>
      </c>
      <c r="E41" s="269">
        <v>1075935.9512</v>
      </c>
      <c r="F41" s="26">
        <f t="shared" si="12"/>
        <v>0.19127300466033101</v>
      </c>
      <c r="G41" s="26">
        <f t="shared" si="8"/>
        <v>0.20137825730996078</v>
      </c>
      <c r="H41" s="257">
        <f t="shared" si="8"/>
        <v>0.20798004327506303</v>
      </c>
      <c r="I41" s="267">
        <v>26091700.439999998</v>
      </c>
      <c r="J41" s="268">
        <v>23273668.944499999</v>
      </c>
      <c r="K41" s="269">
        <v>19702710.103551</v>
      </c>
      <c r="L41" s="258">
        <f t="shared" si="9"/>
        <v>0.12786464005431902</v>
      </c>
      <c r="M41" s="258">
        <f t="shared" si="10"/>
        <v>0.12495920427513252</v>
      </c>
      <c r="N41" s="258">
        <f t="shared" si="11"/>
        <v>0.16766443323989963</v>
      </c>
    </row>
    <row r="42" spans="1:14" x14ac:dyDescent="0.25">
      <c r="A42" s="683"/>
      <c r="B42" s="171" t="s">
        <v>187</v>
      </c>
      <c r="C42" s="264">
        <v>61130.62</v>
      </c>
      <c r="D42" s="265">
        <v>130748.01</v>
      </c>
      <c r="E42" s="266">
        <v>101313.0848</v>
      </c>
      <c r="F42" s="251">
        <f t="shared" si="12"/>
        <v>9.9618477972855425E-3</v>
      </c>
      <c r="G42" s="251">
        <f t="shared" si="8"/>
        <v>1.9466968164541468E-2</v>
      </c>
      <c r="H42" s="252">
        <f t="shared" si="8"/>
        <v>1.9583972203487912E-2</v>
      </c>
      <c r="I42" s="264">
        <v>3566177.09</v>
      </c>
      <c r="J42" s="265">
        <v>3214670.9206799995</v>
      </c>
      <c r="K42" s="266">
        <v>2691543.5281990166</v>
      </c>
      <c r="L42" s="253">
        <f t="shared" si="9"/>
        <v>1.7476360003112503E-2</v>
      </c>
      <c r="M42" s="253">
        <f t="shared" si="10"/>
        <v>1.7259965380297729E-2</v>
      </c>
      <c r="N42" s="253">
        <f t="shared" si="11"/>
        <v>2.2904266358498307E-2</v>
      </c>
    </row>
    <row r="43" spans="1:14" x14ac:dyDescent="0.25">
      <c r="A43" s="683"/>
      <c r="B43" s="655" t="s">
        <v>132</v>
      </c>
      <c r="C43" s="267">
        <v>308356.87</v>
      </c>
      <c r="D43" s="268">
        <v>886724.04</v>
      </c>
      <c r="E43" s="269">
        <v>702047.90079999994</v>
      </c>
      <c r="F43" s="26">
        <f t="shared" si="12"/>
        <v>5.0249845432409554E-2</v>
      </c>
      <c r="G43" s="26">
        <f t="shared" si="8"/>
        <v>0.13202364347582496</v>
      </c>
      <c r="H43" s="257">
        <f t="shared" si="8"/>
        <v>0.13570691882421332</v>
      </c>
      <c r="I43" s="267">
        <v>43727161.269999988</v>
      </c>
      <c r="J43" s="268">
        <v>58876109.289619997</v>
      </c>
      <c r="K43" s="269">
        <v>19148056.440428544</v>
      </c>
      <c r="L43" s="258">
        <f t="shared" si="9"/>
        <v>0.21428874477702337</v>
      </c>
      <c r="M43" s="258">
        <f t="shared" si="10"/>
        <v>0.31611310555249927</v>
      </c>
      <c r="N43" s="258">
        <f t="shared" si="11"/>
        <v>0.16294448905033859</v>
      </c>
    </row>
    <row r="44" spans="1:14" ht="15.75" thickBot="1" x14ac:dyDescent="0.3">
      <c r="A44" s="683"/>
      <c r="B44" s="245" t="s">
        <v>188</v>
      </c>
      <c r="C44" s="270">
        <v>6136474.0000000009</v>
      </c>
      <c r="D44" s="271">
        <v>6716403.3399999999</v>
      </c>
      <c r="E44" s="272">
        <v>5173265.3492000001</v>
      </c>
      <c r="F44" s="262">
        <f>SUM(F32:F43)</f>
        <v>1</v>
      </c>
      <c r="G44" s="262">
        <f>SUM(G32:G43)</f>
        <v>1</v>
      </c>
      <c r="H44" s="262">
        <f>SUM(H32:H43)</f>
        <v>1</v>
      </c>
      <c r="I44" s="270">
        <v>204057200.09000003</v>
      </c>
      <c r="J44" s="271">
        <v>186250137.23084</v>
      </c>
      <c r="K44" s="272">
        <v>130189948.97531995</v>
      </c>
      <c r="L44" s="262">
        <f>SUM(L32:L43)</f>
        <v>1.0000000000000002</v>
      </c>
      <c r="M44" s="262">
        <f>SUM(M32:M43)</f>
        <v>1</v>
      </c>
      <c r="N44" s="262">
        <f>SUM(N32:N43)</f>
        <v>1.0000000000000002</v>
      </c>
    </row>
    <row r="45" spans="1:14" x14ac:dyDescent="0.25">
      <c r="A45" s="683"/>
      <c r="B45" s="683"/>
      <c r="C45" s="167"/>
      <c r="D45" s="167"/>
      <c r="E45" s="167"/>
      <c r="F45" s="683"/>
      <c r="G45" s="683"/>
      <c r="H45" s="683"/>
      <c r="I45" s="167"/>
      <c r="J45" s="167"/>
      <c r="K45" s="167"/>
      <c r="L45" s="683"/>
      <c r="M45" s="683"/>
      <c r="N45" s="683"/>
    </row>
    <row r="47" spans="1:14" x14ac:dyDescent="0.25">
      <c r="A47" s="11" t="s">
        <v>190</v>
      </c>
      <c r="B47" s="683"/>
      <c r="C47" s="683"/>
      <c r="D47" s="683"/>
      <c r="E47" s="683"/>
      <c r="F47" s="683"/>
      <c r="G47" s="683"/>
      <c r="H47" s="683"/>
      <c r="I47" s="683"/>
      <c r="J47" s="683"/>
      <c r="K47" s="683"/>
      <c r="L47" s="683"/>
      <c r="M47" s="683"/>
      <c r="N47" s="683"/>
    </row>
    <row r="48" spans="1:14" x14ac:dyDescent="0.25">
      <c r="A48" s="11" t="s">
        <v>191</v>
      </c>
      <c r="B48" s="683"/>
      <c r="C48" s="683"/>
      <c r="D48" s="683"/>
      <c r="E48" s="683"/>
      <c r="F48" s="683"/>
      <c r="G48" s="683"/>
      <c r="H48" s="683"/>
      <c r="I48" s="683"/>
      <c r="J48" s="683"/>
      <c r="K48" s="683"/>
      <c r="L48" s="683"/>
      <c r="M48" s="683"/>
      <c r="N48" s="683"/>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8" location="'Notes &amp; Caveats'!A21" display="Table C3.1 Number of Debt Clients for Each Debt Type in 2017/18, 2018/19 and 2019/201" xr:uid="{CCB59239-FFDB-49F0-A3C8-AA56573BE433}"/>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4"/>
  <sheetViews>
    <sheetView workbookViewId="0">
      <selection sqref="A1:C1"/>
    </sheetView>
  </sheetViews>
  <sheetFormatPr defaultRowHeight="15" x14ac:dyDescent="0.25"/>
  <cols>
    <col min="1" max="1" width="9.140625" style="239"/>
    <col min="2" max="2" width="13.5703125" style="239" customWidth="1"/>
    <col min="3" max="8" width="9.85546875" style="239" customWidth="1"/>
    <col min="9" max="16384" width="9.140625" style="239"/>
  </cols>
  <sheetData>
    <row r="1" spans="1:24" ht="18.75" x14ac:dyDescent="0.3">
      <c r="A1" s="722" t="s">
        <v>1</v>
      </c>
      <c r="B1" s="722"/>
      <c r="C1" s="722"/>
      <c r="D1" s="683"/>
      <c r="E1" s="683"/>
      <c r="F1" s="683"/>
      <c r="G1" s="683"/>
      <c r="H1" s="683"/>
      <c r="I1" s="683"/>
      <c r="J1" s="683"/>
      <c r="K1" s="683"/>
      <c r="L1" s="683"/>
      <c r="M1" s="683"/>
      <c r="N1" s="683"/>
      <c r="O1" s="277"/>
      <c r="P1" s="683"/>
      <c r="Q1" s="683"/>
      <c r="R1" s="683"/>
      <c r="S1" s="683"/>
      <c r="T1" s="683"/>
      <c r="U1" s="683"/>
      <c r="V1" s="683"/>
      <c r="W1" s="683"/>
      <c r="X1" s="683"/>
    </row>
    <row r="2" spans="1:24" x14ac:dyDescent="0.25">
      <c r="A2" s="684" t="s">
        <v>192</v>
      </c>
      <c r="B2" s="683"/>
      <c r="C2" s="683"/>
      <c r="D2" s="683"/>
      <c r="E2" s="683"/>
      <c r="F2" s="683"/>
      <c r="G2" s="683"/>
      <c r="H2" s="683"/>
      <c r="I2" s="683"/>
      <c r="J2" s="683"/>
      <c r="K2" s="683"/>
      <c r="L2" s="683"/>
      <c r="M2" s="683"/>
      <c r="N2" s="683"/>
      <c r="O2" s="683"/>
      <c r="P2" s="683"/>
      <c r="Q2" s="683"/>
      <c r="R2" s="683"/>
      <c r="S2" s="683"/>
      <c r="T2" s="683"/>
      <c r="U2" s="683"/>
      <c r="V2" s="683"/>
      <c r="W2" s="683"/>
      <c r="X2" s="683"/>
    </row>
    <row r="3" spans="1:24" s="683" customFormat="1" x14ac:dyDescent="0.25">
      <c r="A3" s="277" t="s">
        <v>21</v>
      </c>
    </row>
    <row r="4" spans="1:24" s="276" customFormat="1" x14ac:dyDescent="0.25">
      <c r="A4" s="684"/>
      <c r="B4" s="683"/>
      <c r="C4" s="683"/>
      <c r="D4" s="683"/>
      <c r="E4" s="683"/>
      <c r="F4" s="683"/>
      <c r="G4" s="683"/>
      <c r="H4" s="683"/>
      <c r="I4" s="683"/>
      <c r="J4" s="683"/>
      <c r="K4" s="683"/>
      <c r="L4" s="683"/>
      <c r="M4" s="683"/>
      <c r="N4" s="683"/>
      <c r="O4" s="683"/>
      <c r="P4" s="683"/>
      <c r="Q4" s="683"/>
      <c r="R4" s="683"/>
      <c r="S4" s="683"/>
      <c r="T4" s="683"/>
      <c r="U4" s="683"/>
      <c r="V4" s="683"/>
      <c r="W4" s="683"/>
      <c r="X4" s="683"/>
    </row>
    <row r="5" spans="1:24" s="276" customFormat="1" x14ac:dyDescent="0.25">
      <c r="A5" s="273" t="s">
        <v>193</v>
      </c>
      <c r="B5" s="683"/>
      <c r="C5" s="274" t="s">
        <v>194</v>
      </c>
      <c r="D5" s="683"/>
      <c r="E5" s="683"/>
      <c r="F5" s="683"/>
      <c r="G5" s="683"/>
      <c r="H5" s="683"/>
      <c r="I5" s="683"/>
      <c r="J5" s="683"/>
      <c r="K5" s="683"/>
      <c r="L5" s="683"/>
      <c r="M5" s="683"/>
      <c r="N5" s="683"/>
      <c r="O5" s="683"/>
      <c r="P5" s="683"/>
      <c r="Q5" s="683"/>
      <c r="R5" s="683"/>
      <c r="S5" s="683"/>
      <c r="T5" s="683"/>
      <c r="U5" s="683"/>
      <c r="V5" s="683"/>
      <c r="W5" s="683"/>
      <c r="X5" s="683"/>
    </row>
    <row r="6" spans="1:24" s="276" customFormat="1" x14ac:dyDescent="0.25">
      <c r="A6" s="273" t="s">
        <v>195</v>
      </c>
      <c r="B6" s="683"/>
      <c r="C6" s="274" t="s">
        <v>196</v>
      </c>
      <c r="D6" s="683"/>
      <c r="E6" s="683"/>
      <c r="F6" s="683"/>
      <c r="G6" s="683"/>
      <c r="H6" s="683"/>
      <c r="I6" s="683"/>
      <c r="J6" s="683"/>
      <c r="K6" s="683"/>
      <c r="L6" s="683"/>
      <c r="M6" s="683"/>
      <c r="N6" s="683"/>
      <c r="O6" s="683"/>
      <c r="P6" s="683"/>
      <c r="Q6" s="683"/>
      <c r="R6" s="683"/>
      <c r="S6" s="683"/>
      <c r="T6" s="683"/>
      <c r="U6" s="683"/>
      <c r="V6" s="683"/>
      <c r="W6" s="683"/>
      <c r="X6" s="683"/>
    </row>
    <row r="7" spans="1:24" x14ac:dyDescent="0.25">
      <c r="A7" s="273"/>
      <c r="B7" s="683"/>
      <c r="C7" s="277"/>
      <c r="D7" s="683"/>
      <c r="E7" s="683"/>
      <c r="F7" s="683"/>
      <c r="G7" s="683"/>
      <c r="H7" s="683"/>
      <c r="I7" s="683"/>
      <c r="J7" s="683"/>
      <c r="K7" s="683"/>
      <c r="L7" s="683"/>
      <c r="M7" s="683"/>
      <c r="N7" s="683"/>
      <c r="O7" s="683"/>
      <c r="P7" s="683"/>
      <c r="Q7" s="683"/>
      <c r="R7" s="683"/>
      <c r="S7" s="683"/>
      <c r="T7" s="683"/>
      <c r="U7" s="683"/>
      <c r="V7" s="683"/>
      <c r="W7" s="683"/>
      <c r="X7" s="683"/>
    </row>
    <row r="8" spans="1:24" x14ac:dyDescent="0.25">
      <c r="A8" s="684" t="s">
        <v>197</v>
      </c>
      <c r="B8" s="275"/>
      <c r="C8" s="275"/>
      <c r="D8" s="275"/>
      <c r="E8" s="275"/>
      <c r="F8" s="275"/>
      <c r="G8" s="275"/>
      <c r="H8" s="275"/>
      <c r="I8" s="683"/>
      <c r="J8" s="683"/>
      <c r="K8" s="683"/>
      <c r="L8" s="683"/>
      <c r="M8" s="683"/>
      <c r="N8" s="683"/>
      <c r="O8" s="683"/>
      <c r="P8" s="683"/>
      <c r="Q8" s="683"/>
      <c r="R8" s="683"/>
      <c r="S8" s="683"/>
      <c r="T8" s="683"/>
      <c r="U8" s="683"/>
      <c r="V8" s="683"/>
      <c r="W8" s="683"/>
      <c r="X8" s="683"/>
    </row>
    <row r="9" spans="1:24" x14ac:dyDescent="0.25">
      <c r="A9" s="684"/>
      <c r="B9" s="683"/>
      <c r="C9" s="683"/>
      <c r="D9" s="683"/>
      <c r="E9" s="683"/>
      <c r="F9" s="683"/>
      <c r="G9" s="683"/>
      <c r="H9" s="683"/>
      <c r="I9" s="683"/>
      <c r="J9" s="683"/>
      <c r="K9" s="683"/>
      <c r="L9" s="683"/>
      <c r="M9" s="683"/>
      <c r="N9" s="683"/>
      <c r="O9" s="683"/>
      <c r="P9" s="683"/>
      <c r="Q9" s="683"/>
      <c r="R9" s="683"/>
      <c r="S9" s="683"/>
      <c r="T9" s="683"/>
      <c r="U9" s="683"/>
      <c r="V9" s="683"/>
      <c r="W9" s="683"/>
      <c r="X9" s="683"/>
    </row>
    <row r="10" spans="1:24" x14ac:dyDescent="0.25">
      <c r="A10" s="683"/>
      <c r="B10" s="295"/>
      <c r="C10" s="728" t="str">
        <f>$A$1</f>
        <v>Renfrewshire</v>
      </c>
      <c r="D10" s="729"/>
      <c r="E10" s="737"/>
      <c r="F10" s="729" t="s">
        <v>78</v>
      </c>
      <c r="G10" s="729"/>
      <c r="H10" s="729"/>
      <c r="I10" s="683"/>
      <c r="J10" s="683"/>
      <c r="K10" s="683"/>
      <c r="L10" s="683"/>
      <c r="M10" s="683"/>
      <c r="N10" s="683"/>
      <c r="O10" s="683"/>
      <c r="P10" s="683"/>
      <c r="Q10" s="683"/>
      <c r="R10" s="683"/>
      <c r="S10" s="683"/>
      <c r="T10" s="683"/>
      <c r="U10" s="683"/>
      <c r="V10" s="683"/>
      <c r="W10" s="683"/>
      <c r="X10" s="683"/>
    </row>
    <row r="11" spans="1:24" ht="15.75" thickBot="1" x14ac:dyDescent="0.3">
      <c r="A11" s="683"/>
      <c r="B11" s="296" t="s">
        <v>198</v>
      </c>
      <c r="C11" s="280" t="s">
        <v>199</v>
      </c>
      <c r="D11" s="281" t="s">
        <v>200</v>
      </c>
      <c r="E11" s="592" t="s">
        <v>201</v>
      </c>
      <c r="F11" s="281" t="s">
        <v>199</v>
      </c>
      <c r="G11" s="281" t="s">
        <v>200</v>
      </c>
      <c r="H11" s="591" t="s">
        <v>201</v>
      </c>
      <c r="I11" s="683"/>
      <c r="J11" s="683"/>
      <c r="K11" s="683"/>
      <c r="L11" s="683"/>
      <c r="M11" s="683"/>
      <c r="N11" s="683"/>
      <c r="O11" s="683"/>
      <c r="P11" s="683"/>
      <c r="Q11" s="683"/>
      <c r="R11" s="683"/>
      <c r="S11" s="683"/>
      <c r="T11" s="683"/>
      <c r="U11" s="683"/>
      <c r="V11" s="683"/>
      <c r="W11" s="683"/>
      <c r="X11" s="683"/>
    </row>
    <row r="12" spans="1:24" x14ac:dyDescent="0.25">
      <c r="A12" s="683"/>
      <c r="B12" s="160" t="s">
        <v>81</v>
      </c>
      <c r="C12" s="35"/>
      <c r="D12" s="169"/>
      <c r="E12" s="190"/>
      <c r="F12" s="169"/>
      <c r="G12" s="169"/>
      <c r="H12" s="169"/>
      <c r="I12" s="683"/>
      <c r="J12" s="683"/>
      <c r="K12" s="683"/>
      <c r="L12" s="683"/>
      <c r="M12" s="683"/>
      <c r="N12" s="683"/>
      <c r="O12" s="683"/>
      <c r="P12" s="683"/>
      <c r="Q12" s="683"/>
      <c r="R12" s="683"/>
      <c r="S12" s="683"/>
      <c r="T12" s="683"/>
      <c r="U12" s="683"/>
      <c r="V12" s="683"/>
      <c r="W12" s="683"/>
      <c r="X12" s="683"/>
    </row>
    <row r="13" spans="1:24" x14ac:dyDescent="0.25">
      <c r="A13" s="683"/>
      <c r="B13" s="658" t="s">
        <v>82</v>
      </c>
      <c r="C13" s="287">
        <v>38</v>
      </c>
      <c r="D13" s="288">
        <v>4.2</v>
      </c>
      <c r="E13" s="289">
        <f>SUM(C13:D13)</f>
        <v>42.2</v>
      </c>
      <c r="F13" s="287">
        <v>465.74000000000007</v>
      </c>
      <c r="G13" s="288">
        <v>381.29</v>
      </c>
      <c r="H13" s="293">
        <f>SUM(F13:G13)</f>
        <v>847.03000000000009</v>
      </c>
      <c r="I13" s="683"/>
      <c r="J13" s="683"/>
      <c r="K13" s="683"/>
      <c r="L13" s="683"/>
      <c r="M13" s="683"/>
      <c r="N13" s="683"/>
      <c r="O13" s="683"/>
      <c r="P13" s="683"/>
      <c r="Q13" s="683"/>
      <c r="R13" s="683"/>
      <c r="S13" s="683"/>
      <c r="T13" s="683"/>
      <c r="U13" s="683"/>
      <c r="V13" s="683"/>
      <c r="W13" s="683"/>
      <c r="X13" s="683"/>
    </row>
    <row r="14" spans="1:24" x14ac:dyDescent="0.25">
      <c r="A14" s="683"/>
      <c r="B14" s="660" t="s">
        <v>84</v>
      </c>
      <c r="C14" s="290">
        <v>39.15</v>
      </c>
      <c r="D14" s="291">
        <v>5.5</v>
      </c>
      <c r="E14" s="292">
        <f t="shared" ref="E14:E15" si="0">SUM(C14:D14)</f>
        <v>44.65</v>
      </c>
      <c r="F14" s="291">
        <v>465.65</v>
      </c>
      <c r="G14" s="291">
        <v>427.58999999999992</v>
      </c>
      <c r="H14" s="294">
        <f t="shared" ref="H14:H15" si="1">SUM(F14:G14)</f>
        <v>893.2399999999999</v>
      </c>
      <c r="I14" s="683"/>
      <c r="J14" s="683"/>
      <c r="K14" s="683"/>
      <c r="L14" s="683"/>
      <c r="M14" s="683"/>
      <c r="N14" s="683"/>
      <c r="O14" s="683"/>
      <c r="P14" s="683"/>
      <c r="Q14" s="683"/>
      <c r="R14" s="683"/>
      <c r="S14" s="683"/>
      <c r="T14" s="683"/>
      <c r="U14" s="683"/>
      <c r="V14" s="683"/>
      <c r="W14" s="683"/>
      <c r="X14" s="683"/>
    </row>
    <row r="15" spans="1:24" x14ac:dyDescent="0.25">
      <c r="A15" s="683"/>
      <c r="B15" s="303" t="s">
        <v>85</v>
      </c>
      <c r="C15" s="304">
        <v>34.5</v>
      </c>
      <c r="D15" s="305">
        <v>5.5</v>
      </c>
      <c r="E15" s="306">
        <f t="shared" si="0"/>
        <v>40</v>
      </c>
      <c r="F15" s="305">
        <v>428.14000000000004</v>
      </c>
      <c r="G15" s="305">
        <v>334.35</v>
      </c>
      <c r="H15" s="307">
        <f t="shared" si="1"/>
        <v>762.49</v>
      </c>
      <c r="I15" s="683"/>
      <c r="J15" s="683"/>
      <c r="K15" s="683"/>
      <c r="L15" s="683"/>
      <c r="M15" s="683"/>
      <c r="N15" s="683"/>
      <c r="O15" s="683"/>
      <c r="P15" s="683"/>
      <c r="Q15" s="683"/>
      <c r="R15" s="683"/>
      <c r="S15" s="683"/>
      <c r="T15" s="683"/>
      <c r="U15" s="683"/>
      <c r="V15" s="683"/>
      <c r="W15" s="683"/>
      <c r="X15" s="683"/>
    </row>
    <row r="16" spans="1:24" x14ac:dyDescent="0.25">
      <c r="A16" s="683"/>
      <c r="B16" s="684" t="s">
        <v>86</v>
      </c>
      <c r="C16" s="181"/>
      <c r="D16" s="655"/>
      <c r="E16" s="593"/>
      <c r="F16" s="683"/>
      <c r="G16" s="683"/>
      <c r="H16" s="683"/>
      <c r="I16" s="683"/>
      <c r="J16" s="683"/>
      <c r="K16" s="683"/>
      <c r="L16" s="683"/>
      <c r="M16" s="683"/>
      <c r="N16" s="683"/>
      <c r="O16" s="683"/>
      <c r="P16" s="683"/>
      <c r="Q16" s="683"/>
      <c r="R16" s="683"/>
      <c r="S16" s="683"/>
      <c r="T16" s="683"/>
      <c r="U16" s="683"/>
      <c r="V16" s="683"/>
      <c r="W16" s="683"/>
      <c r="X16" s="683"/>
    </row>
    <row r="17" spans="1:24" x14ac:dyDescent="0.25">
      <c r="A17" s="683"/>
      <c r="B17" s="658" t="s">
        <v>82</v>
      </c>
      <c r="C17" s="665">
        <f>IFERROR(C13/$E13,"-")</f>
        <v>0.90047393364928907</v>
      </c>
      <c r="D17" s="246">
        <f>IFERROR(D13/$E13,"-")</f>
        <v>9.9526066350710901E-2</v>
      </c>
      <c r="E17" s="284"/>
      <c r="F17" s="246">
        <f>IFERROR(F13/$H13,"-")</f>
        <v>0.54985065464033156</v>
      </c>
      <c r="G17" s="246">
        <f>IFERROR(G13/$H13,"-")</f>
        <v>0.45014934535966844</v>
      </c>
      <c r="H17" s="246"/>
      <c r="I17" s="683"/>
      <c r="J17" s="683"/>
      <c r="K17" s="683"/>
      <c r="L17" s="683"/>
      <c r="M17" s="683"/>
      <c r="N17" s="683"/>
      <c r="O17" s="683"/>
      <c r="P17" s="683"/>
      <c r="Q17" s="683"/>
      <c r="R17" s="683"/>
      <c r="S17" s="683"/>
      <c r="T17" s="683"/>
      <c r="U17" s="683"/>
      <c r="V17" s="683"/>
      <c r="W17" s="683"/>
      <c r="X17" s="683"/>
    </row>
    <row r="18" spans="1:24" x14ac:dyDescent="0.25">
      <c r="A18" s="683"/>
      <c r="B18" s="660" t="s">
        <v>84</v>
      </c>
      <c r="C18" s="664">
        <f t="shared" ref="C18:D18" si="2">IFERROR(C14/$E14,"-")</f>
        <v>0.87681970884658456</v>
      </c>
      <c r="D18" s="247">
        <f t="shared" si="2"/>
        <v>0.12318029115341546</v>
      </c>
      <c r="E18" s="285"/>
      <c r="F18" s="247">
        <f t="shared" ref="F18:G18" si="3">IFERROR(F14/$H14,"-")</f>
        <v>0.52130446464556002</v>
      </c>
      <c r="G18" s="247">
        <f t="shared" si="3"/>
        <v>0.47869553535443998</v>
      </c>
      <c r="H18" s="247"/>
      <c r="I18" s="683"/>
      <c r="J18" s="683"/>
      <c r="K18" s="683"/>
      <c r="L18" s="683"/>
      <c r="M18" s="683"/>
      <c r="N18" s="683"/>
      <c r="O18" s="683"/>
      <c r="P18" s="683"/>
      <c r="Q18" s="683"/>
      <c r="R18" s="683"/>
      <c r="S18" s="683"/>
      <c r="T18" s="683"/>
      <c r="U18" s="683"/>
      <c r="V18" s="683"/>
      <c r="W18" s="683"/>
      <c r="X18" s="683"/>
    </row>
    <row r="19" spans="1:24" ht="15.75" thickBot="1" x14ac:dyDescent="0.3">
      <c r="A19" s="683"/>
      <c r="B19" s="279" t="s">
        <v>85</v>
      </c>
      <c r="C19" s="282">
        <f t="shared" ref="C19:D19" si="4">IFERROR(C15/$E15,"-")</f>
        <v>0.86250000000000004</v>
      </c>
      <c r="D19" s="283">
        <f t="shared" si="4"/>
        <v>0.13750000000000001</v>
      </c>
      <c r="E19" s="286"/>
      <c r="F19" s="283">
        <f t="shared" ref="F19:G19" si="5">IFERROR(F15/$H15,"-")</f>
        <v>0.56150244593371723</v>
      </c>
      <c r="G19" s="283">
        <f t="shared" si="5"/>
        <v>0.43849755406628288</v>
      </c>
      <c r="H19" s="283"/>
      <c r="I19" s="683"/>
      <c r="J19" s="683"/>
      <c r="K19" s="683"/>
      <c r="L19" s="683"/>
      <c r="M19" s="683"/>
      <c r="N19" s="683"/>
      <c r="O19" s="683"/>
      <c r="P19" s="683"/>
      <c r="Q19" s="683"/>
      <c r="R19" s="683"/>
      <c r="S19" s="683"/>
      <c r="T19" s="683"/>
      <c r="U19" s="683"/>
      <c r="V19" s="683"/>
      <c r="W19" s="683"/>
      <c r="X19" s="683"/>
    </row>
    <row r="20" spans="1:24" x14ac:dyDescent="0.25">
      <c r="A20" s="683"/>
      <c r="B20" s="683"/>
      <c r="C20" s="683"/>
      <c r="D20" s="683"/>
      <c r="E20" s="683"/>
      <c r="F20" s="683"/>
      <c r="G20" s="683"/>
      <c r="H20" s="683"/>
      <c r="I20" s="683"/>
      <c r="J20" s="683"/>
      <c r="K20" s="683"/>
      <c r="L20" s="683"/>
      <c r="M20" s="683"/>
      <c r="N20" s="683"/>
      <c r="O20" s="683"/>
      <c r="P20" s="683"/>
      <c r="Q20" s="683"/>
      <c r="R20" s="683"/>
      <c r="S20" s="683"/>
      <c r="T20" s="683"/>
      <c r="U20" s="683"/>
      <c r="V20" s="683"/>
      <c r="W20" s="683"/>
      <c r="X20" s="683"/>
    </row>
    <row r="21" spans="1:24" x14ac:dyDescent="0.25">
      <c r="A21" s="684" t="s">
        <v>202</v>
      </c>
      <c r="B21" s="275"/>
      <c r="C21" s="275"/>
      <c r="D21" s="275"/>
      <c r="E21" s="275"/>
      <c r="F21" s="275"/>
      <c r="G21" s="275"/>
      <c r="H21" s="275"/>
      <c r="I21" s="683"/>
      <c r="J21" s="683"/>
      <c r="K21" s="683"/>
      <c r="L21" s="683"/>
      <c r="M21" s="683"/>
      <c r="N21" s="683"/>
      <c r="O21" s="683"/>
      <c r="P21" s="683"/>
      <c r="Q21" s="683"/>
      <c r="R21" s="683"/>
      <c r="S21" s="683"/>
      <c r="T21" s="683"/>
      <c r="U21" s="683"/>
      <c r="V21" s="683"/>
      <c r="W21" s="683"/>
      <c r="X21" s="683"/>
    </row>
    <row r="22" spans="1:24" x14ac:dyDescent="0.25">
      <c r="A22" s="684"/>
      <c r="B22" s="683"/>
      <c r="C22" s="683"/>
      <c r="D22" s="683"/>
      <c r="E22" s="683"/>
      <c r="F22" s="683"/>
      <c r="G22" s="683"/>
      <c r="H22" s="683"/>
      <c r="I22" s="683"/>
      <c r="J22" s="683"/>
      <c r="K22" s="683"/>
      <c r="L22" s="683"/>
      <c r="M22" s="683"/>
      <c r="N22" s="683"/>
      <c r="O22" s="683"/>
      <c r="P22" s="683"/>
      <c r="Q22" s="683"/>
      <c r="R22" s="683"/>
      <c r="S22" s="683"/>
      <c r="T22" s="683"/>
      <c r="U22" s="683"/>
      <c r="V22" s="683"/>
      <c r="W22" s="683"/>
      <c r="X22" s="683"/>
    </row>
    <row r="23" spans="1:24" x14ac:dyDescent="0.25">
      <c r="A23" s="683"/>
      <c r="B23" s="754" t="s">
        <v>203</v>
      </c>
      <c r="C23" s="728" t="str">
        <f>$A$1</f>
        <v>Renfrewshire</v>
      </c>
      <c r="D23" s="729"/>
      <c r="E23" s="737"/>
      <c r="F23" s="729" t="s">
        <v>78</v>
      </c>
      <c r="G23" s="729"/>
      <c r="H23" s="729"/>
      <c r="I23" s="683"/>
      <c r="J23" s="683"/>
      <c r="K23" s="683"/>
      <c r="L23" s="683"/>
      <c r="M23" s="683"/>
      <c r="N23" s="683"/>
      <c r="O23" s="683"/>
      <c r="P23" s="683"/>
      <c r="Q23" s="683"/>
      <c r="R23" s="683"/>
      <c r="S23" s="683"/>
      <c r="T23" s="683"/>
      <c r="U23" s="683"/>
      <c r="V23" s="683"/>
      <c r="W23" s="683"/>
      <c r="X23" s="683"/>
    </row>
    <row r="24" spans="1:24" ht="15.75" thickBot="1" x14ac:dyDescent="0.3">
      <c r="A24" s="683"/>
      <c r="B24" s="755"/>
      <c r="C24" s="280" t="s">
        <v>199</v>
      </c>
      <c r="D24" s="281" t="s">
        <v>200</v>
      </c>
      <c r="E24" s="592" t="s">
        <v>201</v>
      </c>
      <c r="F24" s="281" t="s">
        <v>199</v>
      </c>
      <c r="G24" s="281" t="s">
        <v>200</v>
      </c>
      <c r="H24" s="591" t="s">
        <v>201</v>
      </c>
      <c r="I24" s="683"/>
      <c r="J24" s="683"/>
      <c r="K24" s="683"/>
      <c r="L24" s="683"/>
      <c r="M24" s="683"/>
      <c r="N24" s="683"/>
      <c r="O24" s="683"/>
      <c r="P24" s="683"/>
      <c r="Q24" s="683"/>
      <c r="R24" s="683"/>
      <c r="S24" s="683"/>
      <c r="T24" s="683"/>
      <c r="U24" s="683"/>
      <c r="V24" s="683"/>
      <c r="W24" s="683"/>
      <c r="X24" s="683"/>
    </row>
    <row r="25" spans="1:24" x14ac:dyDescent="0.25">
      <c r="A25" s="683"/>
      <c r="B25" s="160" t="s">
        <v>81</v>
      </c>
      <c r="C25" s="35"/>
      <c r="D25" s="169"/>
      <c r="E25" s="190"/>
      <c r="F25" s="169"/>
      <c r="G25" s="169"/>
      <c r="H25" s="169"/>
      <c r="I25" s="683"/>
      <c r="J25" s="683"/>
      <c r="K25" s="683"/>
      <c r="L25" s="683"/>
      <c r="M25" s="683"/>
      <c r="N25" s="683"/>
      <c r="O25" s="683"/>
      <c r="P25" s="683"/>
      <c r="Q25" s="683"/>
      <c r="R25" s="683"/>
      <c r="S25" s="683"/>
      <c r="T25" s="683"/>
      <c r="U25" s="683"/>
      <c r="V25" s="683"/>
      <c r="W25" s="683"/>
      <c r="X25" s="683"/>
    </row>
    <row r="26" spans="1:24" x14ac:dyDescent="0.25">
      <c r="A26" s="683"/>
      <c r="B26" s="658" t="s">
        <v>82</v>
      </c>
      <c r="C26" s="287">
        <v>0</v>
      </c>
      <c r="D26" s="288">
        <v>6</v>
      </c>
      <c r="E26" s="289">
        <f>SUM(C26:D26)</f>
        <v>6</v>
      </c>
      <c r="F26" s="287">
        <v>0</v>
      </c>
      <c r="G26" s="288">
        <v>403.49</v>
      </c>
      <c r="H26" s="293">
        <f>SUM(F26:G26)</f>
        <v>403.49</v>
      </c>
      <c r="I26" s="683"/>
      <c r="J26" s="683"/>
      <c r="K26" s="683"/>
      <c r="L26" s="683"/>
      <c r="M26" s="683"/>
      <c r="N26" s="683"/>
      <c r="O26" s="683"/>
      <c r="P26" s="683"/>
      <c r="Q26" s="683"/>
      <c r="R26" s="683"/>
      <c r="S26" s="683"/>
      <c r="T26" s="683"/>
      <c r="U26" s="683"/>
      <c r="V26" s="683"/>
      <c r="W26" s="683"/>
      <c r="X26" s="683"/>
    </row>
    <row r="27" spans="1:24" x14ac:dyDescent="0.25">
      <c r="A27" s="683"/>
      <c r="B27" s="660" t="s">
        <v>84</v>
      </c>
      <c r="C27" s="290">
        <v>0</v>
      </c>
      <c r="D27" s="291">
        <v>6</v>
      </c>
      <c r="E27" s="292">
        <f t="shared" ref="E27:E28" si="6">SUM(C27:D27)</f>
        <v>6</v>
      </c>
      <c r="F27" s="291">
        <v>10</v>
      </c>
      <c r="G27" s="291">
        <v>403.49</v>
      </c>
      <c r="H27" s="294">
        <f t="shared" ref="H27:H28" si="7">SUM(F27:G27)</f>
        <v>413.49</v>
      </c>
      <c r="I27" s="683"/>
      <c r="J27" s="683"/>
      <c r="K27" s="683"/>
      <c r="L27" s="683"/>
      <c r="M27" s="683"/>
      <c r="N27" s="683"/>
      <c r="O27" s="683"/>
      <c r="P27" s="683"/>
      <c r="Q27" s="683"/>
      <c r="R27" s="683"/>
      <c r="S27" s="683"/>
      <c r="T27" s="683"/>
      <c r="U27" s="683"/>
      <c r="V27" s="683"/>
      <c r="W27" s="683"/>
      <c r="X27" s="683"/>
    </row>
    <row r="28" spans="1:24" x14ac:dyDescent="0.25">
      <c r="A28" s="683"/>
      <c r="B28" s="303" t="s">
        <v>85</v>
      </c>
      <c r="C28" s="304">
        <v>0</v>
      </c>
      <c r="D28" s="305">
        <v>6.5</v>
      </c>
      <c r="E28" s="306">
        <f t="shared" si="6"/>
        <v>6.5</v>
      </c>
      <c r="F28" s="305">
        <v>10</v>
      </c>
      <c r="G28" s="305">
        <v>403.49</v>
      </c>
      <c r="H28" s="307">
        <f t="shared" si="7"/>
        <v>413.49</v>
      </c>
      <c r="I28" s="683"/>
      <c r="J28" s="683"/>
      <c r="K28" s="683"/>
      <c r="L28" s="683"/>
      <c r="M28" s="683"/>
      <c r="N28" s="683"/>
      <c r="O28" s="683"/>
      <c r="P28" s="683"/>
      <c r="Q28" s="683"/>
      <c r="R28" s="683"/>
      <c r="S28" s="683"/>
      <c r="T28" s="683"/>
      <c r="U28" s="683"/>
      <c r="V28" s="683"/>
      <c r="W28" s="683"/>
      <c r="X28" s="683"/>
    </row>
    <row r="29" spans="1:24" x14ac:dyDescent="0.25">
      <c r="A29" s="683"/>
      <c r="B29" s="684" t="s">
        <v>86</v>
      </c>
      <c r="C29" s="181"/>
      <c r="D29" s="655"/>
      <c r="E29" s="593"/>
      <c r="F29" s="683"/>
      <c r="G29" s="683"/>
      <c r="H29" s="683"/>
      <c r="I29" s="683"/>
      <c r="J29" s="683"/>
      <c r="K29" s="683"/>
      <c r="L29" s="683"/>
      <c r="M29" s="683"/>
      <c r="N29" s="683"/>
      <c r="O29" s="683"/>
      <c r="P29" s="683"/>
      <c r="Q29" s="683"/>
      <c r="R29" s="683"/>
      <c r="S29" s="683"/>
      <c r="T29" s="683"/>
      <c r="U29" s="683"/>
      <c r="V29" s="683"/>
      <c r="W29" s="683"/>
      <c r="X29" s="683"/>
    </row>
    <row r="30" spans="1:24" x14ac:dyDescent="0.25">
      <c r="A30" s="683"/>
      <c r="B30" s="658" t="s">
        <v>82</v>
      </c>
      <c r="C30" s="665">
        <f>IFERROR(C26/$E26,"-")</f>
        <v>0</v>
      </c>
      <c r="D30" s="246">
        <f>IFERROR(D26/$E26,"-")</f>
        <v>1</v>
      </c>
      <c r="E30" s="284"/>
      <c r="F30" s="246">
        <f>IFERROR(F26/$H26,"-")</f>
        <v>0</v>
      </c>
      <c r="G30" s="246">
        <f>IFERROR(G26/$H26,"-")</f>
        <v>1</v>
      </c>
      <c r="H30" s="246"/>
      <c r="I30" s="683"/>
      <c r="J30" s="683"/>
      <c r="K30" s="683"/>
      <c r="L30" s="683"/>
      <c r="M30" s="683"/>
      <c r="N30" s="683"/>
      <c r="O30" s="683"/>
      <c r="P30" s="683"/>
      <c r="Q30" s="683"/>
      <c r="R30" s="683"/>
      <c r="S30" s="683"/>
      <c r="T30" s="683"/>
      <c r="U30" s="683"/>
      <c r="V30" s="683"/>
      <c r="W30" s="683"/>
      <c r="X30" s="683"/>
    </row>
    <row r="31" spans="1:24" x14ac:dyDescent="0.25">
      <c r="A31" s="683"/>
      <c r="B31" s="660" t="s">
        <v>84</v>
      </c>
      <c r="C31" s="664">
        <f t="shared" ref="C31:D31" si="8">IFERROR(C27/$E27,"-")</f>
        <v>0</v>
      </c>
      <c r="D31" s="247">
        <f t="shared" si="8"/>
        <v>1</v>
      </c>
      <c r="E31" s="285"/>
      <c r="F31" s="247">
        <f t="shared" ref="F31:G31" si="9">IFERROR(F27/$H27,"-")</f>
        <v>2.4184381726281168E-2</v>
      </c>
      <c r="G31" s="247">
        <f t="shared" si="9"/>
        <v>0.97581561827371888</v>
      </c>
      <c r="H31" s="247"/>
      <c r="I31" s="683"/>
      <c r="J31" s="683"/>
      <c r="K31" s="683"/>
      <c r="L31" s="683"/>
      <c r="M31" s="683"/>
      <c r="N31" s="683"/>
      <c r="O31" s="683"/>
      <c r="P31" s="683"/>
      <c r="Q31" s="683"/>
      <c r="R31" s="683"/>
      <c r="S31" s="683"/>
      <c r="T31" s="683"/>
      <c r="U31" s="683"/>
      <c r="V31" s="683"/>
      <c r="W31" s="683"/>
      <c r="X31" s="683"/>
    </row>
    <row r="32" spans="1:24" ht="15.75" thickBot="1" x14ac:dyDescent="0.3">
      <c r="A32" s="683"/>
      <c r="B32" s="279" t="s">
        <v>85</v>
      </c>
      <c r="C32" s="282">
        <f t="shared" ref="C32:D32" si="10">IFERROR(C28/$E28,"-")</f>
        <v>0</v>
      </c>
      <c r="D32" s="283">
        <f t="shared" si="10"/>
        <v>1</v>
      </c>
      <c r="E32" s="286"/>
      <c r="F32" s="283">
        <f t="shared" ref="F32:G32" si="11">IFERROR(F28/$H28,"-")</f>
        <v>2.4184381726281168E-2</v>
      </c>
      <c r="G32" s="283">
        <f t="shared" si="11"/>
        <v>0.97581561827371888</v>
      </c>
      <c r="H32" s="283"/>
      <c r="I32" s="683"/>
      <c r="J32" s="683"/>
      <c r="K32" s="683"/>
      <c r="L32" s="683"/>
      <c r="M32" s="683"/>
      <c r="N32" s="683"/>
      <c r="O32" s="683"/>
      <c r="P32" s="683"/>
      <c r="Q32" s="683"/>
      <c r="R32" s="683"/>
      <c r="S32" s="683"/>
      <c r="T32" s="683"/>
      <c r="U32" s="683"/>
      <c r="V32" s="683"/>
      <c r="W32" s="683"/>
      <c r="X32" s="683"/>
    </row>
    <row r="34" spans="1:1" x14ac:dyDescent="0.25">
      <c r="A34" s="11"/>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22" t="s">
        <v>1</v>
      </c>
      <c r="B1" s="722"/>
      <c r="C1" s="722"/>
      <c r="D1" s="683"/>
      <c r="E1" s="683"/>
      <c r="F1" s="683"/>
      <c r="G1" s="683"/>
      <c r="H1" s="683"/>
      <c r="I1" s="683"/>
      <c r="J1" s="683"/>
      <c r="K1" s="683"/>
      <c r="L1" s="683"/>
      <c r="M1" s="683"/>
      <c r="N1" s="683"/>
      <c r="O1" s="277"/>
    </row>
    <row r="2" spans="1:15" x14ac:dyDescent="0.25">
      <c r="A2" s="684" t="s">
        <v>11</v>
      </c>
      <c r="B2" s="683"/>
      <c r="C2" s="683"/>
      <c r="D2" s="683"/>
      <c r="E2" s="683"/>
      <c r="F2" s="683"/>
      <c r="G2" s="683"/>
      <c r="H2" s="683"/>
      <c r="I2" s="683"/>
      <c r="J2" s="683"/>
      <c r="K2" s="683"/>
      <c r="L2" s="683"/>
      <c r="M2" s="683"/>
      <c r="N2" s="683"/>
      <c r="O2" s="683"/>
    </row>
    <row r="3" spans="1:15" s="683" customFormat="1" x14ac:dyDescent="0.25">
      <c r="A3" s="277" t="s">
        <v>21</v>
      </c>
    </row>
    <row r="4" spans="1:15" x14ac:dyDescent="0.25">
      <c r="A4" s="684"/>
      <c r="B4" s="683"/>
      <c r="C4" s="683"/>
      <c r="D4" s="683"/>
      <c r="E4" s="683"/>
      <c r="F4" s="683"/>
      <c r="G4" s="683"/>
      <c r="H4" s="683"/>
      <c r="I4" s="683"/>
      <c r="J4" s="683"/>
      <c r="K4" s="683"/>
      <c r="L4" s="683"/>
      <c r="M4" s="683"/>
      <c r="N4" s="683"/>
      <c r="O4" s="683"/>
    </row>
    <row r="5" spans="1:15" x14ac:dyDescent="0.25">
      <c r="A5" s="273" t="s">
        <v>204</v>
      </c>
      <c r="B5" s="683"/>
      <c r="C5" s="274" t="s">
        <v>205</v>
      </c>
      <c r="D5" s="683"/>
      <c r="E5" s="683"/>
      <c r="F5" s="683"/>
      <c r="G5" s="683"/>
      <c r="H5" s="683"/>
      <c r="I5" s="683"/>
      <c r="J5" s="683"/>
      <c r="K5" s="683"/>
      <c r="L5" s="683"/>
      <c r="M5" s="683"/>
      <c r="N5" s="683"/>
      <c r="O5" s="683"/>
    </row>
    <row r="6" spans="1:15" x14ac:dyDescent="0.25">
      <c r="A6" s="273" t="s">
        <v>206</v>
      </c>
      <c r="B6" s="683"/>
      <c r="C6" s="274" t="s">
        <v>207</v>
      </c>
      <c r="D6" s="683"/>
      <c r="E6" s="683"/>
      <c r="F6" s="683"/>
      <c r="G6" s="683"/>
      <c r="H6" s="683"/>
      <c r="I6" s="683"/>
      <c r="J6" s="683"/>
      <c r="K6" s="683"/>
      <c r="L6" s="683"/>
      <c r="M6" s="683"/>
      <c r="N6" s="683"/>
      <c r="O6" s="683"/>
    </row>
    <row r="7" spans="1:15" x14ac:dyDescent="0.25">
      <c r="A7" s="273"/>
      <c r="B7" s="683"/>
      <c r="C7" s="277"/>
      <c r="D7" s="683"/>
      <c r="E7" s="683"/>
      <c r="F7" s="683"/>
      <c r="G7" s="683"/>
      <c r="H7" s="683"/>
      <c r="I7" s="683"/>
      <c r="J7" s="683"/>
      <c r="K7" s="683"/>
      <c r="L7" s="683"/>
      <c r="M7" s="683"/>
      <c r="N7" s="683"/>
      <c r="O7" s="683"/>
    </row>
    <row r="8" spans="1:15" x14ac:dyDescent="0.25">
      <c r="A8" s="277" t="s">
        <v>208</v>
      </c>
      <c r="B8" s="275"/>
      <c r="C8" s="275"/>
      <c r="D8" s="275"/>
      <c r="E8" s="275"/>
      <c r="F8" s="683"/>
      <c r="G8" s="683"/>
      <c r="H8" s="683"/>
      <c r="I8" s="683"/>
      <c r="J8" s="683"/>
      <c r="K8" s="683"/>
      <c r="L8" s="683"/>
      <c r="M8" s="683"/>
      <c r="N8" s="683"/>
      <c r="O8" s="683"/>
    </row>
    <row r="9" spans="1:15" x14ac:dyDescent="0.25">
      <c r="A9" s="684"/>
      <c r="B9" s="683"/>
      <c r="C9" s="683"/>
      <c r="D9" s="683"/>
      <c r="E9" s="683"/>
      <c r="F9" s="683"/>
      <c r="G9" s="683"/>
      <c r="H9" s="683"/>
      <c r="I9" s="683"/>
      <c r="J9" s="683"/>
      <c r="K9" s="683"/>
      <c r="L9" s="683"/>
      <c r="M9" s="683"/>
      <c r="N9" s="683"/>
      <c r="O9" s="683"/>
    </row>
    <row r="10" spans="1:15" x14ac:dyDescent="0.25">
      <c r="A10" s="683"/>
      <c r="B10" s="754" t="s">
        <v>204</v>
      </c>
      <c r="C10" s="728" t="str">
        <f>$A$1</f>
        <v>Renfrewshire</v>
      </c>
      <c r="D10" s="729"/>
      <c r="E10" s="737"/>
      <c r="F10" s="729" t="s">
        <v>78</v>
      </c>
      <c r="G10" s="729"/>
      <c r="H10" s="729"/>
      <c r="I10" s="683"/>
      <c r="J10" s="683"/>
      <c r="K10" s="683"/>
      <c r="L10" s="683"/>
      <c r="M10" s="683"/>
      <c r="N10" s="683"/>
      <c r="O10" s="683"/>
    </row>
    <row r="11" spans="1:15" ht="15.75" thickBot="1" x14ac:dyDescent="0.3">
      <c r="A11" s="683"/>
      <c r="B11" s="755"/>
      <c r="C11" s="280" t="s">
        <v>199</v>
      </c>
      <c r="D11" s="281" t="s">
        <v>200</v>
      </c>
      <c r="E11" s="592" t="s">
        <v>209</v>
      </c>
      <c r="F11" s="280" t="s">
        <v>199</v>
      </c>
      <c r="G11" s="281" t="s">
        <v>200</v>
      </c>
      <c r="H11" s="591" t="s">
        <v>209</v>
      </c>
      <c r="I11" s="683"/>
      <c r="J11" s="683"/>
      <c r="K11" s="683"/>
      <c r="L11" s="683"/>
      <c r="M11" s="683"/>
      <c r="N11" s="683"/>
      <c r="O11" s="683"/>
    </row>
    <row r="12" spans="1:15" x14ac:dyDescent="0.25">
      <c r="A12" s="683"/>
      <c r="B12" s="160" t="s">
        <v>81</v>
      </c>
      <c r="C12" s="35"/>
      <c r="D12" s="169"/>
      <c r="E12" s="190"/>
      <c r="F12" s="169"/>
      <c r="G12" s="169"/>
      <c r="H12" s="169"/>
      <c r="I12" s="683"/>
      <c r="J12" s="683"/>
      <c r="K12" s="683"/>
      <c r="L12" s="683"/>
      <c r="M12" s="683"/>
      <c r="N12" s="683"/>
      <c r="O12" s="683"/>
    </row>
    <row r="13" spans="1:15" x14ac:dyDescent="0.25">
      <c r="A13" s="683"/>
      <c r="B13" s="658" t="s">
        <v>82</v>
      </c>
      <c r="C13" s="297">
        <v>930300</v>
      </c>
      <c r="D13" s="298">
        <v>156000</v>
      </c>
      <c r="E13" s="301">
        <f>SUM(C13:D13)</f>
        <v>1086300</v>
      </c>
      <c r="F13" s="297">
        <v>14382414.17</v>
      </c>
      <c r="G13" s="298">
        <v>12339227.790000001</v>
      </c>
      <c r="H13" s="311">
        <f>SUM(F13:G13)</f>
        <v>26721641.960000001</v>
      </c>
      <c r="I13" s="683"/>
      <c r="J13" s="683"/>
      <c r="K13" s="683"/>
      <c r="L13" s="683"/>
      <c r="M13" s="683"/>
      <c r="N13" s="683"/>
      <c r="O13" s="683"/>
    </row>
    <row r="14" spans="1:15" x14ac:dyDescent="0.25">
      <c r="A14" s="683"/>
      <c r="B14" s="660" t="s">
        <v>84</v>
      </c>
      <c r="C14" s="299">
        <v>1046420</v>
      </c>
      <c r="D14" s="300">
        <v>166000</v>
      </c>
      <c r="E14" s="302">
        <f t="shared" ref="E14:E15" si="0">SUM(C14:D14)</f>
        <v>1212420</v>
      </c>
      <c r="F14" s="299">
        <v>14914416.17</v>
      </c>
      <c r="G14" s="300">
        <v>11239610.120000001</v>
      </c>
      <c r="H14" s="312">
        <f t="shared" ref="H14" si="1">SUM(F14:G14)</f>
        <v>26154026.289999999</v>
      </c>
      <c r="I14" s="683"/>
      <c r="J14" s="683"/>
      <c r="K14" s="683"/>
      <c r="L14" s="683"/>
      <c r="M14" s="683"/>
      <c r="N14" s="683"/>
      <c r="O14" s="683"/>
    </row>
    <row r="15" spans="1:15" x14ac:dyDescent="0.25">
      <c r="A15" s="683"/>
      <c r="B15" s="303" t="s">
        <v>85</v>
      </c>
      <c r="C15" s="313">
        <v>1050872</v>
      </c>
      <c r="D15" s="316">
        <v>252000</v>
      </c>
      <c r="E15" s="314">
        <f t="shared" si="0"/>
        <v>1302872</v>
      </c>
      <c r="F15" s="313">
        <v>15096719.860000001</v>
      </c>
      <c r="G15" s="316">
        <v>13098484.510000002</v>
      </c>
      <c r="H15" s="315">
        <f>SUM(F15:G15)</f>
        <v>28195204.370000005</v>
      </c>
      <c r="I15" s="683"/>
      <c r="J15" s="683"/>
      <c r="K15" s="683"/>
      <c r="L15" s="683"/>
      <c r="M15" s="683"/>
      <c r="N15" s="683"/>
      <c r="O15" s="683"/>
    </row>
    <row r="16" spans="1:15" x14ac:dyDescent="0.25">
      <c r="A16" s="683"/>
      <c r="B16" s="684" t="s">
        <v>86</v>
      </c>
      <c r="C16" s="181"/>
      <c r="D16" s="655"/>
      <c r="E16" s="593"/>
      <c r="F16" s="683"/>
      <c r="G16" s="683"/>
      <c r="H16" s="683"/>
      <c r="I16" s="683"/>
      <c r="J16" s="683"/>
      <c r="K16" s="683"/>
      <c r="L16" s="683"/>
      <c r="M16" s="683"/>
      <c r="N16" s="683"/>
      <c r="O16" s="683"/>
    </row>
    <row r="17" spans="1:14" x14ac:dyDescent="0.25">
      <c r="A17" s="683"/>
      <c r="B17" s="658" t="s">
        <v>82</v>
      </c>
      <c r="C17" s="665">
        <f>IFERROR(C13/$E13,"-")</f>
        <v>0.85639326152996409</v>
      </c>
      <c r="D17" s="246">
        <f>IFERROR(D13/$E13,"-")</f>
        <v>0.14360673847003591</v>
      </c>
      <c r="E17" s="284"/>
      <c r="F17" s="246">
        <f>IFERROR(F13/$H13,"-")</f>
        <v>0.53823092875539746</v>
      </c>
      <c r="G17" s="246">
        <f>IFERROR(G13/$H13,"-")</f>
        <v>0.46176907124460254</v>
      </c>
      <c r="H17" s="246"/>
      <c r="I17" s="683"/>
      <c r="J17" s="683"/>
      <c r="K17" s="683"/>
      <c r="L17" s="683"/>
      <c r="M17" s="683"/>
      <c r="N17" s="683"/>
    </row>
    <row r="18" spans="1:14" x14ac:dyDescent="0.25">
      <c r="A18" s="683"/>
      <c r="B18" s="660" t="s">
        <v>84</v>
      </c>
      <c r="C18" s="664">
        <f t="shared" ref="C18:D19" si="2">IFERROR(C14/$E14,"-")</f>
        <v>0.86308374985566061</v>
      </c>
      <c r="D18" s="247">
        <f t="shared" si="2"/>
        <v>0.13691625014433942</v>
      </c>
      <c r="E18" s="285"/>
      <c r="F18" s="247">
        <f t="shared" ref="F18:G19" si="3">IFERROR(F14/$H14,"-")</f>
        <v>0.57025316120074909</v>
      </c>
      <c r="G18" s="247">
        <f t="shared" si="3"/>
        <v>0.42974683879925096</v>
      </c>
      <c r="H18" s="247"/>
      <c r="I18" s="683"/>
      <c r="J18" s="683"/>
      <c r="K18" s="683"/>
      <c r="L18" s="683"/>
      <c r="M18" s="683"/>
      <c r="N18" s="683"/>
    </row>
    <row r="19" spans="1:14" ht="15.75" thickBot="1" x14ac:dyDescent="0.3">
      <c r="A19" s="683"/>
      <c r="B19" s="279" t="s">
        <v>85</v>
      </c>
      <c r="C19" s="282">
        <f t="shared" si="2"/>
        <v>0.80658115302193922</v>
      </c>
      <c r="D19" s="283">
        <f t="shared" si="2"/>
        <v>0.19341884697806078</v>
      </c>
      <c r="E19" s="286"/>
      <c r="F19" s="283">
        <f t="shared" si="3"/>
        <v>0.53543573090972418</v>
      </c>
      <c r="G19" s="283">
        <f t="shared" si="3"/>
        <v>0.46456426909027576</v>
      </c>
      <c r="H19" s="283"/>
      <c r="I19" s="683"/>
      <c r="J19" s="683"/>
      <c r="K19" s="683"/>
      <c r="L19" s="683"/>
      <c r="M19" s="683"/>
      <c r="N19" s="683"/>
    </row>
    <row r="20" spans="1:14" x14ac:dyDescent="0.25">
      <c r="A20" s="683"/>
      <c r="B20" s="683"/>
      <c r="C20" s="683"/>
      <c r="D20" s="683"/>
      <c r="E20" s="683"/>
      <c r="F20" s="683"/>
      <c r="G20" s="683"/>
      <c r="H20" s="683"/>
      <c r="I20" s="683"/>
      <c r="J20" s="683"/>
      <c r="K20" s="683"/>
      <c r="L20" s="683"/>
      <c r="M20" s="683"/>
      <c r="N20" s="683"/>
    </row>
    <row r="21" spans="1:14" x14ac:dyDescent="0.25">
      <c r="A21" s="684" t="s">
        <v>210</v>
      </c>
      <c r="B21" s="275"/>
      <c r="C21" s="275"/>
      <c r="D21" s="275"/>
      <c r="E21" s="683"/>
      <c r="F21" s="683"/>
      <c r="G21" s="683"/>
      <c r="H21" s="683"/>
      <c r="I21" s="683"/>
      <c r="J21" s="683"/>
      <c r="K21" s="683"/>
      <c r="L21" s="683"/>
      <c r="M21" s="683"/>
      <c r="N21" s="683"/>
    </row>
    <row r="22" spans="1:14" x14ac:dyDescent="0.25">
      <c r="A22" s="684"/>
      <c r="B22" s="683"/>
      <c r="C22" s="683"/>
      <c r="D22" s="683"/>
      <c r="E22" s="683"/>
      <c r="F22" s="683"/>
      <c r="G22" s="683"/>
      <c r="H22" s="683"/>
      <c r="I22" s="683"/>
      <c r="J22" s="683"/>
      <c r="K22" s="683"/>
      <c r="L22" s="683"/>
      <c r="M22" s="683"/>
      <c r="N22" s="683"/>
    </row>
    <row r="23" spans="1:14" x14ac:dyDescent="0.25">
      <c r="A23" s="683"/>
      <c r="B23" s="754" t="s">
        <v>206</v>
      </c>
      <c r="C23" s="728" t="str">
        <f>$A$1</f>
        <v>Renfrewshire</v>
      </c>
      <c r="D23" s="729"/>
      <c r="E23" s="729"/>
      <c r="F23" s="729"/>
      <c r="G23" s="729"/>
      <c r="H23" s="737"/>
      <c r="I23" s="729" t="s">
        <v>78</v>
      </c>
      <c r="J23" s="729"/>
      <c r="K23" s="729"/>
      <c r="L23" s="729"/>
      <c r="M23" s="729"/>
      <c r="N23" s="729"/>
    </row>
    <row r="24" spans="1:14" ht="33" thickBot="1" x14ac:dyDescent="0.3">
      <c r="A24" s="683"/>
      <c r="B24" s="754"/>
      <c r="C24" s="196" t="s">
        <v>211</v>
      </c>
      <c r="D24" s="197" t="s">
        <v>212</v>
      </c>
      <c r="E24" s="197" t="s">
        <v>213</v>
      </c>
      <c r="F24" s="197" t="s">
        <v>214</v>
      </c>
      <c r="G24" s="197" t="s">
        <v>215</v>
      </c>
      <c r="H24" s="91" t="s">
        <v>188</v>
      </c>
      <c r="I24" s="197" t="s">
        <v>211</v>
      </c>
      <c r="J24" s="197" t="s">
        <v>212</v>
      </c>
      <c r="K24" s="197" t="s">
        <v>213</v>
      </c>
      <c r="L24" s="197" t="s">
        <v>216</v>
      </c>
      <c r="M24" s="197" t="s">
        <v>132</v>
      </c>
      <c r="N24" s="719" t="s">
        <v>188</v>
      </c>
    </row>
    <row r="25" spans="1:14" x14ac:dyDescent="0.25">
      <c r="A25" s="683"/>
      <c r="B25" s="182" t="s">
        <v>81</v>
      </c>
      <c r="C25" s="35"/>
      <c r="D25" s="169"/>
      <c r="E25" s="169"/>
      <c r="F25" s="169"/>
      <c r="G25" s="169"/>
      <c r="H25" s="190"/>
      <c r="I25" s="169"/>
      <c r="J25" s="169"/>
      <c r="K25" s="169"/>
      <c r="L25" s="169"/>
      <c r="M25" s="169"/>
      <c r="N25" s="169"/>
    </row>
    <row r="26" spans="1:14" x14ac:dyDescent="0.25">
      <c r="A26" s="683"/>
      <c r="B26" s="659" t="s">
        <v>82</v>
      </c>
      <c r="C26" s="297" t="s">
        <v>83</v>
      </c>
      <c r="D26" s="298" t="s">
        <v>83</v>
      </c>
      <c r="E26" s="298" t="s">
        <v>83</v>
      </c>
      <c r="F26" s="298">
        <v>109360</v>
      </c>
      <c r="G26" s="298">
        <v>0</v>
      </c>
      <c r="H26" s="326">
        <f>SUM(C26:G26)</f>
        <v>109360</v>
      </c>
      <c r="I26" s="298">
        <v>447591</v>
      </c>
      <c r="J26" s="298">
        <v>517349.44</v>
      </c>
      <c r="K26" s="298">
        <v>303137.03000000003</v>
      </c>
      <c r="L26" s="298">
        <v>1660152.81</v>
      </c>
      <c r="M26" s="298">
        <v>1189735.74</v>
      </c>
      <c r="N26" s="321">
        <f>SUM(I26:M26)</f>
        <v>4117966.0200000005</v>
      </c>
    </row>
    <row r="27" spans="1:14" x14ac:dyDescent="0.25">
      <c r="A27" s="683"/>
      <c r="B27" s="661" t="s">
        <v>84</v>
      </c>
      <c r="C27" s="299" t="s">
        <v>417</v>
      </c>
      <c r="D27" s="300" t="s">
        <v>417</v>
      </c>
      <c r="E27" s="300" t="s">
        <v>417</v>
      </c>
      <c r="F27" s="300">
        <v>59632.88</v>
      </c>
      <c r="G27" s="300">
        <v>16984</v>
      </c>
      <c r="H27" s="327">
        <f t="shared" ref="H27:H28" si="4">SUM(C27:G27)</f>
        <v>76616.88</v>
      </c>
      <c r="I27" s="300">
        <v>290094</v>
      </c>
      <c r="J27" s="300">
        <v>459223.27999999997</v>
      </c>
      <c r="K27" s="300">
        <v>545522.46</v>
      </c>
      <c r="L27" s="300">
        <v>771397.88</v>
      </c>
      <c r="M27" s="300">
        <v>1977490.44</v>
      </c>
      <c r="N27" s="322">
        <f t="shared" ref="N27:N28" si="5">SUM(I27:M27)</f>
        <v>4043728.06</v>
      </c>
    </row>
    <row r="28" spans="1:14" x14ac:dyDescent="0.25">
      <c r="A28" s="683"/>
      <c r="B28" s="324" t="s">
        <v>85</v>
      </c>
      <c r="C28" s="297">
        <v>0</v>
      </c>
      <c r="D28" s="298">
        <v>0</v>
      </c>
      <c r="E28" s="298">
        <v>0</v>
      </c>
      <c r="F28" s="298">
        <v>0</v>
      </c>
      <c r="G28" s="298">
        <v>0</v>
      </c>
      <c r="H28" s="326">
        <f t="shared" si="4"/>
        <v>0</v>
      </c>
      <c r="I28" s="298">
        <v>161840.16999999998</v>
      </c>
      <c r="J28" s="298">
        <v>191878.59</v>
      </c>
      <c r="K28" s="298">
        <v>274847.45999999996</v>
      </c>
      <c r="L28" s="298">
        <v>603628.26</v>
      </c>
      <c r="M28" s="298">
        <v>2221867.85</v>
      </c>
      <c r="N28" s="321">
        <f t="shared" si="5"/>
        <v>3454062.33</v>
      </c>
    </row>
    <row r="29" spans="1:14" x14ac:dyDescent="0.25">
      <c r="A29" s="683"/>
      <c r="B29" s="325" t="s">
        <v>86</v>
      </c>
      <c r="C29" s="328"/>
      <c r="D29" s="320"/>
      <c r="E29" s="320"/>
      <c r="F29" s="320"/>
      <c r="G29" s="320"/>
      <c r="H29" s="325"/>
      <c r="I29" s="320"/>
      <c r="J29" s="320"/>
      <c r="K29" s="320"/>
      <c r="L29" s="320"/>
      <c r="M29" s="320"/>
      <c r="N29" s="319"/>
    </row>
    <row r="30" spans="1:14" x14ac:dyDescent="0.25">
      <c r="A30" s="683"/>
      <c r="B30" s="659" t="s">
        <v>82</v>
      </c>
      <c r="C30" s="665" t="str">
        <f>IFERROR(C26/$H26,"-")</f>
        <v>-</v>
      </c>
      <c r="D30" s="246" t="str">
        <f t="shared" ref="D30:G30" si="6">IFERROR(D26/$H26,"-")</f>
        <v>-</v>
      </c>
      <c r="E30" s="246" t="str">
        <f t="shared" si="6"/>
        <v>-</v>
      </c>
      <c r="F30" s="246">
        <f t="shared" si="6"/>
        <v>1</v>
      </c>
      <c r="G30" s="246">
        <f t="shared" si="6"/>
        <v>0</v>
      </c>
      <c r="H30" s="329"/>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0"/>
    </row>
    <row r="31" spans="1:14" x14ac:dyDescent="0.25">
      <c r="A31" s="683"/>
      <c r="B31" s="661" t="s">
        <v>84</v>
      </c>
      <c r="C31" s="664" t="str">
        <f t="shared" ref="C31:G31" si="8">IFERROR(C27/$H27,"-")</f>
        <v>-</v>
      </c>
      <c r="D31" s="247" t="str">
        <f t="shared" si="8"/>
        <v>-</v>
      </c>
      <c r="E31" s="247" t="str">
        <f t="shared" si="8"/>
        <v>-</v>
      </c>
      <c r="F31" s="247">
        <f t="shared" si="8"/>
        <v>0.77832561179729576</v>
      </c>
      <c r="G31" s="247">
        <f t="shared" si="8"/>
        <v>0.22167438820270413</v>
      </c>
      <c r="H31" s="479"/>
      <c r="I31" s="247">
        <f t="shared" ref="I31:M31" si="9">IFERROR(I27/$N27,"-")</f>
        <v>7.1739245492190684E-2</v>
      </c>
      <c r="J31" s="247">
        <f t="shared" si="9"/>
        <v>0.11356433300809055</v>
      </c>
      <c r="K31" s="247">
        <f t="shared" si="9"/>
        <v>0.134905822524574</v>
      </c>
      <c r="L31" s="247">
        <f t="shared" si="9"/>
        <v>0.19076403471107797</v>
      </c>
      <c r="M31" s="247">
        <f t="shared" si="9"/>
        <v>0.48902656426406677</v>
      </c>
      <c r="N31" s="323"/>
    </row>
    <row r="32" spans="1:14" ht="15.75" thickBot="1" x14ac:dyDescent="0.3">
      <c r="A32" s="683"/>
      <c r="B32" s="278" t="s">
        <v>85</v>
      </c>
      <c r="C32" s="666" t="str">
        <f t="shared" ref="C32:G32" si="10">IFERROR(C28/$H28,"-")</f>
        <v>-</v>
      </c>
      <c r="D32" s="667" t="str">
        <f t="shared" si="10"/>
        <v>-</v>
      </c>
      <c r="E32" s="667" t="str">
        <f t="shared" si="10"/>
        <v>-</v>
      </c>
      <c r="F32" s="667" t="str">
        <f t="shared" si="10"/>
        <v>-</v>
      </c>
      <c r="G32" s="667" t="str">
        <f t="shared" si="10"/>
        <v>-</v>
      </c>
      <c r="H32" s="318"/>
      <c r="I32" s="667">
        <f t="shared" ref="I32:M32" si="11">IFERROR(I28/$N28,"-")</f>
        <v>4.6855023024439744E-2</v>
      </c>
      <c r="J32" s="667">
        <f t="shared" si="11"/>
        <v>5.5551571358007312E-2</v>
      </c>
      <c r="K32" s="667">
        <f t="shared" si="11"/>
        <v>7.9572235165773622E-2</v>
      </c>
      <c r="L32" s="667">
        <f t="shared" si="11"/>
        <v>0.17475893667500783</v>
      </c>
      <c r="M32" s="667">
        <f t="shared" si="11"/>
        <v>0.6432622337767715</v>
      </c>
      <c r="N32" s="331"/>
    </row>
    <row r="34" spans="1:6" x14ac:dyDescent="0.25">
      <c r="A34" s="685" t="s">
        <v>217</v>
      </c>
      <c r="B34" s="683"/>
      <c r="C34" s="683"/>
      <c r="D34" s="683"/>
      <c r="E34" s="683"/>
      <c r="F34" s="683"/>
    </row>
    <row r="35" spans="1:6" x14ac:dyDescent="0.25">
      <c r="A35" s="11" t="s">
        <v>218</v>
      </c>
      <c r="B35" s="683"/>
      <c r="C35" s="683"/>
      <c r="D35" s="683"/>
      <c r="E35" s="683"/>
      <c r="F35" s="683"/>
    </row>
    <row r="36" spans="1:6" x14ac:dyDescent="0.25">
      <c r="A36" s="683"/>
      <c r="B36" s="683"/>
      <c r="C36" s="683"/>
      <c r="D36" s="683"/>
      <c r="E36" s="683"/>
      <c r="F36" s="683"/>
    </row>
    <row r="37" spans="1:6" x14ac:dyDescent="0.25">
      <c r="A37" s="683"/>
      <c r="B37" s="683"/>
      <c r="C37" s="683"/>
      <c r="D37" s="683"/>
      <c r="E37" s="683"/>
      <c r="F37" s="683"/>
    </row>
    <row r="38" spans="1:6" x14ac:dyDescent="0.25">
      <c r="A38" s="683"/>
      <c r="B38" s="683"/>
      <c r="C38" s="683"/>
      <c r="D38" s="683"/>
      <c r="E38" s="683"/>
      <c r="F38" s="683"/>
    </row>
    <row r="39" spans="1:6" x14ac:dyDescent="0.25">
      <c r="A39" s="683"/>
      <c r="B39" s="683"/>
      <c r="C39" s="683"/>
      <c r="D39" s="683"/>
      <c r="E39" s="683"/>
      <c r="F39" s="683"/>
    </row>
    <row r="40" spans="1:6" x14ac:dyDescent="0.25">
      <c r="A40" s="683"/>
      <c r="B40" s="683"/>
      <c r="C40" s="683"/>
      <c r="D40" s="683"/>
      <c r="E40" s="683"/>
      <c r="F40" s="683"/>
    </row>
    <row r="41" spans="1:6" x14ac:dyDescent="0.25">
      <c r="A41" s="683"/>
      <c r="B41" s="683"/>
      <c r="C41" s="683"/>
      <c r="D41" s="683"/>
      <c r="E41" s="683"/>
      <c r="F41" s="683"/>
    </row>
    <row r="42" spans="1:6" x14ac:dyDescent="0.25">
      <c r="A42" s="683"/>
      <c r="B42" s="683"/>
      <c r="C42" s="683"/>
      <c r="D42" s="683"/>
      <c r="E42" s="683"/>
      <c r="F42" s="683"/>
    </row>
    <row r="43" spans="1:6" x14ac:dyDescent="0.25">
      <c r="A43" s="683"/>
      <c r="B43" s="683"/>
      <c r="C43" s="683"/>
      <c r="D43" s="683"/>
      <c r="E43" s="683"/>
      <c r="F43" s="683"/>
    </row>
    <row r="44" spans="1:6" x14ac:dyDescent="0.25">
      <c r="A44" s="683"/>
      <c r="B44" s="683"/>
      <c r="C44" s="683"/>
      <c r="D44" s="683"/>
      <c r="E44" s="683"/>
      <c r="F44" s="683"/>
    </row>
    <row r="45" spans="1:6" x14ac:dyDescent="0.25">
      <c r="A45" s="683"/>
      <c r="B45" s="683"/>
      <c r="C45" s="683"/>
      <c r="D45" s="683"/>
      <c r="E45" s="683"/>
      <c r="F45" s="683"/>
    </row>
    <row r="46" spans="1:6" x14ac:dyDescent="0.25">
      <c r="A46" s="683"/>
      <c r="B46" s="683"/>
      <c r="C46" s="683"/>
      <c r="D46" s="683"/>
      <c r="E46" s="683"/>
      <c r="F46" s="683"/>
    </row>
    <row r="47" spans="1:6" x14ac:dyDescent="0.25">
      <c r="A47" s="683"/>
      <c r="B47" s="683"/>
      <c r="C47" s="683"/>
      <c r="D47" s="683"/>
      <c r="E47" s="683"/>
      <c r="F47" s="683"/>
    </row>
    <row r="48" spans="1:6" x14ac:dyDescent="0.25">
      <c r="A48" s="683"/>
      <c r="B48" s="683"/>
      <c r="C48" s="683"/>
      <c r="D48" s="683"/>
      <c r="E48" s="683"/>
      <c r="F48" s="683"/>
    </row>
    <row r="49" spans="1:2" x14ac:dyDescent="0.25">
      <c r="A49" s="683"/>
      <c r="B49" s="683"/>
    </row>
    <row r="50" spans="1:2" x14ac:dyDescent="0.25">
      <c r="A50" s="683"/>
      <c r="B50" s="683"/>
    </row>
    <row r="51" spans="1:2" x14ac:dyDescent="0.25">
      <c r="A51" s="683"/>
      <c r="B51" s="683"/>
    </row>
    <row r="52" spans="1:2" x14ac:dyDescent="0.25">
      <c r="A52" s="683"/>
      <c r="B52" s="683"/>
    </row>
    <row r="53" spans="1:2" x14ac:dyDescent="0.25">
      <c r="A53" s="683"/>
      <c r="B53" s="683"/>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3" display="Table I2.1 Local Authority Funding for Each Type of Provision in 2017/18, 2018/19 and 2019/20" xr:uid="{B3019D6C-DA32-4BA9-A092-8E00780FF3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4D4B4-584A-463F-81BE-282D37031341}">
  <ds:schemaRefs>
    <ds:schemaRef ds:uri="http://schemas.microsoft.com/office/infopath/2007/PartnerControl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4ea622ab-6d0b-4c8a-8736-27bd26b1fd54"/>
    <ds:schemaRef ds:uri="http://www.w3.org/XML/1998/namespace"/>
    <ds:schemaRef ds:uri="http://purl.org/dc/dcmitype/"/>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Disability Chart</vt:lpstr>
      <vt:lpstr>Debt</vt:lpstr>
      <vt:lpstr>Staff</vt:lpstr>
      <vt:lpstr>Funding</vt:lpstr>
      <vt:lpstr>Volume</vt:lpstr>
      <vt:lpstr>Debt Strategies</vt:lpstr>
      <vt:lpstr>Debt Strategies Chart</vt:lpstr>
      <vt:lpstr>Chart Data</vt:lpstr>
      <vt:lpstr>Welfare Rights Activity</vt:lpstr>
      <vt:lpstr>Claims Chart</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2021-01-22T15:46:10Z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