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E594EE3A-5CD9-4D71-9238-40ABC49E438F}" xr6:coauthVersionLast="31" xr6:coauthVersionMax="47" xr10:uidLastSave="{00000000-0000-0000-0000-000000000000}"/>
  <bookViews>
    <workbookView xWindow="-120" yWindow="-120" windowWidth="20730" windowHeight="11160" firstSheet="11" activeTab="9"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30" r:id="rId6"/>
    <sheet name="Economic Status Chart" sheetId="31" r:id="rId7"/>
    <sheet name="Debt" sheetId="6" r:id="rId8"/>
    <sheet name="Chart Data" sheetId="21" state="hidden" r:id="rId9"/>
    <sheet name="Debt Chart" sheetId="32" r:id="rId10"/>
    <sheet name="Funding" sheetId="8" r:id="rId11"/>
    <sheet name="Volume" sheetId="9" r:id="rId12"/>
    <sheet name="Debt Strategies" sheetId="10" r:id="rId13"/>
    <sheet name="Welfare Rights Activity" sheetId="11" r:id="rId14"/>
    <sheet name="Financial Gain" sheetId="12" r:id="rId15"/>
    <sheet name="Softer Outcomes" sheetId="13"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3" l="1"/>
  <c r="F20" i="13"/>
  <c r="E20" i="13"/>
  <c r="F19" i="13"/>
  <c r="E19" i="13"/>
  <c r="F18" i="13"/>
  <c r="E18" i="13"/>
  <c r="E17" i="13"/>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224" i="11" l="1" a="1"/>
  <c r="L224" i="11" s="1"/>
  <c r="P234" i="11"/>
  <c r="M298" i="11"/>
  <c r="N296" i="11" s="1"/>
  <c r="F137" i="11" a="1"/>
  <c r="F137" i="11" s="1"/>
  <c r="S234" i="11"/>
  <c r="V145" i="11"/>
  <c r="E298" i="11"/>
  <c r="F296" i="11" s="1"/>
  <c r="V147" i="11"/>
  <c r="I298" i="11"/>
  <c r="N263" i="11"/>
  <c r="K298" i="11"/>
  <c r="L296" i="11" s="1"/>
  <c r="N276" i="11"/>
  <c r="N264" i="11"/>
  <c r="N283" i="11"/>
  <c r="N279" i="11"/>
  <c r="N271" i="11"/>
  <c r="N259" i="11"/>
  <c r="N290" i="11"/>
  <c r="N286" i="11"/>
  <c r="N274" i="11"/>
  <c r="N270" i="11"/>
  <c r="N266" i="11"/>
  <c r="N293" i="11"/>
  <c r="N289" i="11"/>
  <c r="N277"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95" i="11" l="1"/>
  <c r="N284" i="11"/>
  <c r="N260" i="11"/>
  <c r="N297" i="11"/>
  <c r="N292" i="11"/>
  <c r="G298" i="11"/>
  <c r="H296" i="11" s="1"/>
  <c r="F234" i="11"/>
  <c r="N273" i="11"/>
  <c r="N258" i="11"/>
  <c r="N282" i="11"/>
  <c r="N267" i="11"/>
  <c r="N287" i="11"/>
  <c r="N272" i="11"/>
  <c r="N281" i="11"/>
  <c r="P147" i="11"/>
  <c r="N265" i="11"/>
  <c r="N285" i="11"/>
  <c r="N262" i="11"/>
  <c r="N278" i="11"/>
  <c r="N294" i="11"/>
  <c r="N275" i="11"/>
  <c r="N291" i="11"/>
  <c r="N268" i="11"/>
  <c r="N288" i="11"/>
  <c r="N280" i="1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8" i="9"/>
  <c r="G57" i="9"/>
  <c r="G55" i="9"/>
  <c r="G60" i="9"/>
  <c r="G52" i="9"/>
  <c r="J55" i="9"/>
  <c r="D36" i="9"/>
  <c r="C41" i="9" s="1"/>
  <c r="J51" i="8"/>
  <c r="L51" i="8"/>
  <c r="N51" i="8"/>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I74" i="6" a="1"/>
  <c r="I74" i="6" s="1"/>
  <c r="O74" i="6"/>
  <c r="H77" i="6" a="1"/>
  <c r="H77" i="6" s="1"/>
  <c r="I78" i="6" a="1"/>
  <c r="I78" i="6" s="1"/>
  <c r="G80" i="6" a="1"/>
  <c r="G80" i="6" s="1"/>
  <c r="I82" i="6" a="1"/>
  <c r="I82" i="6" s="1"/>
  <c r="O75" i="6"/>
  <c r="P76" i="6"/>
  <c r="Q77" i="6"/>
  <c r="O79" i="6"/>
  <c r="P80" i="6"/>
  <c r="Q81" i="6"/>
  <c r="G74" i="6" a="1"/>
  <c r="G74" i="6" s="1"/>
  <c r="N25" i="6" a="1"/>
  <c r="N25" i="6" s="1"/>
  <c r="G75" i="6" a="1"/>
  <c r="G75" i="6" s="1"/>
  <c r="I77" i="6" a="1"/>
  <c r="I77"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H58" i="9" l="1"/>
  <c r="H52" i="9"/>
  <c r="I76" i="6" a="1"/>
  <c r="I76" i="6" s="1"/>
  <c r="G82" i="6" a="1"/>
  <c r="G82" i="6" s="1"/>
  <c r="H81" i="6" a="1"/>
  <c r="H81" i="6" s="1"/>
  <c r="G79" i="6" a="1"/>
  <c r="G79" i="6" s="1"/>
  <c r="G76" i="6" a="1"/>
  <c r="G76" i="6" s="1"/>
  <c r="G84" i="6" a="1"/>
  <c r="G84" i="6" s="1"/>
  <c r="G85" i="6" a="1"/>
  <c r="G85" i="6" s="1"/>
  <c r="G54" i="9"/>
  <c r="G51" i="9"/>
  <c r="G59" i="9"/>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25" i="21" s="1"/>
  <c r="D42" i="6"/>
  <c r="D60" i="6"/>
  <c r="D61" i="6"/>
  <c r="D48" i="6"/>
  <c r="R25" i="6"/>
  <c r="C18" i="21" s="1"/>
  <c r="R29" i="6"/>
  <c r="C22" i="21" s="1"/>
  <c r="R33" i="6"/>
  <c r="R22" i="6"/>
  <c r="C15" i="21" s="1"/>
  <c r="R26" i="6"/>
  <c r="C19" i="21" s="1"/>
  <c r="R30" i="6"/>
  <c r="C23" i="21" s="1"/>
  <c r="R24" i="6"/>
  <c r="C17" i="21" s="1"/>
  <c r="R28" i="6"/>
  <c r="C21" i="21" s="1"/>
  <c r="R32" i="6"/>
  <c r="C25" i="21" s="1"/>
  <c r="R23" i="6"/>
  <c r="C16" i="21" s="1"/>
  <c r="R27" i="6"/>
  <c r="C20" i="21" s="1"/>
  <c r="R31" i="6"/>
  <c r="C24"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21" i="21" s="1"/>
  <c r="J23" i="6"/>
  <c r="B16" i="21" s="1"/>
  <c r="J27" i="6"/>
  <c r="B20" i="21" s="1"/>
  <c r="J25" i="6"/>
  <c r="B18" i="21" s="1"/>
  <c r="J31" i="6"/>
  <c r="B24" i="21" s="1"/>
  <c r="J26" i="6"/>
  <c r="B19" i="21" s="1"/>
  <c r="J33" i="6"/>
  <c r="J30" i="6"/>
  <c r="B23" i="21" s="1"/>
  <c r="J24" i="6"/>
  <c r="B17" i="21" s="1"/>
  <c r="J29" i="6"/>
  <c r="B22" i="21" s="1"/>
  <c r="D22" i="21" s="1"/>
  <c r="J22" i="6"/>
  <c r="B15" i="21" s="1"/>
  <c r="D15" i="21" l="1"/>
  <c r="D19" i="21"/>
  <c r="D17" i="21"/>
  <c r="H16" i="21" s="1" a="1"/>
  <c r="H16" i="21" s="1"/>
  <c r="D20" i="21"/>
  <c r="G24" i="21" s="1" a="1"/>
  <c r="G24" i="21" s="1"/>
  <c r="D16" i="21"/>
  <c r="D21" i="21"/>
  <c r="D24" i="21"/>
  <c r="D23" i="21"/>
  <c r="D18" i="21"/>
  <c r="D25" i="21"/>
  <c r="F16" i="21" a="1"/>
  <c r="F16" i="21" s="1"/>
  <c r="G16" i="21" a="1"/>
  <c r="G16" i="21" s="1"/>
  <c r="G17" i="21" a="1"/>
  <c r="G17" i="21" s="1"/>
  <c r="H17" i="21" a="1"/>
  <c r="H17" i="21" s="1"/>
  <c r="G20" i="21" a="1"/>
  <c r="G20" i="21" s="1"/>
  <c r="H20" i="21" a="1"/>
  <c r="H20" i="21" s="1"/>
  <c r="F21" i="21" a="1"/>
  <c r="F21" i="21" s="1"/>
  <c r="G21" i="21" a="1"/>
  <c r="G21" i="21" s="1"/>
  <c r="H21" i="21" a="1"/>
  <c r="H21" i="21" s="1"/>
  <c r="F23" i="21" a="1"/>
  <c r="F23" i="21" s="1"/>
  <c r="G23" i="21" a="1"/>
  <c r="G23" i="21" s="1"/>
  <c r="H23" i="21" a="1"/>
  <c r="H23" i="21" s="1"/>
  <c r="H25" i="21" a="1"/>
  <c r="H25" i="21" s="1"/>
  <c r="F17" i="21" l="1" a="1"/>
  <c r="F17" i="21" s="1"/>
  <c r="F20" i="21" a="1"/>
  <c r="F20" i="21" s="1"/>
  <c r="F19" i="21" a="1"/>
  <c r="F19" i="21" s="1"/>
  <c r="F18" i="21" a="1"/>
  <c r="F18" i="21" s="1"/>
  <c r="F15" i="21" a="1"/>
  <c r="F15" i="21" s="1"/>
  <c r="G25" i="21" a="1"/>
  <c r="G25" i="21" s="1"/>
  <c r="F24" i="21" a="1"/>
  <c r="F24" i="21" s="1"/>
  <c r="H22" i="21" a="1"/>
  <c r="H22" i="21" s="1"/>
  <c r="H18" i="21" a="1"/>
  <c r="H18" i="21" s="1"/>
  <c r="H15" i="21" a="1"/>
  <c r="H15" i="21" s="1"/>
  <c r="F25" i="21" a="1"/>
  <c r="F25" i="21" s="1"/>
  <c r="G22" i="21" a="1"/>
  <c r="G22" i="21" s="1"/>
  <c r="H19" i="21" a="1"/>
  <c r="H19" i="21" s="1"/>
  <c r="G18" i="21" a="1"/>
  <c r="G18" i="21" s="1"/>
  <c r="G15" i="21" a="1"/>
  <c r="G15" i="21" s="1"/>
  <c r="H24" i="21" a="1"/>
  <c r="H24" i="21" s="1"/>
  <c r="F22" i="21" a="1"/>
  <c r="F22" i="21" s="1"/>
  <c r="G19" i="21" a="1"/>
  <c r="G19" i="21" s="1"/>
  <c r="L199" i="27"/>
  <c r="M199" i="27"/>
  <c r="J199" i="27"/>
  <c r="N199" i="27"/>
  <c r="O199" i="27"/>
  <c r="K199" i="27"/>
  <c r="C194" i="27"/>
  <c r="D199" i="27" l="1"/>
  <c r="C199" i="27"/>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E199" i="27" l="1"/>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F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C104"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G131" i="27" l="1"/>
  <c r="D72" i="27"/>
  <c r="F118" i="27"/>
  <c r="C88" i="27"/>
  <c r="F71" i="27"/>
  <c r="I133" i="27"/>
  <c r="H4" i="21" s="1"/>
  <c r="C86" i="27"/>
  <c r="H132" i="27"/>
  <c r="E148" i="27"/>
  <c r="D70" i="27"/>
  <c r="C39" i="27"/>
  <c r="F44" i="27" s="1"/>
  <c r="E175" i="27"/>
  <c r="C87" i="27"/>
  <c r="K133" i="27"/>
  <c r="J4" i="21" s="1"/>
  <c r="F175" i="27"/>
  <c r="F159" i="27"/>
  <c r="D164" i="27" s="1"/>
  <c r="F148" i="27"/>
  <c r="C148" i="27"/>
  <c r="D148" i="27"/>
  <c r="G118" i="27"/>
  <c r="H118" i="27"/>
  <c r="I118" i="27"/>
  <c r="F133" i="27"/>
  <c r="E4" i="21" s="1"/>
  <c r="J133" i="27"/>
  <c r="I4" i="21" s="1"/>
  <c r="C133" i="27"/>
  <c r="B4" i="21" s="1"/>
  <c r="H131" i="27"/>
  <c r="I131" i="27"/>
  <c r="L132" i="27"/>
  <c r="G104" i="27"/>
  <c r="H104" i="27"/>
  <c r="I104" i="27"/>
  <c r="C71" i="27"/>
  <c r="H71" i="27"/>
  <c r="G70" i="27"/>
  <c r="D175" i="27"/>
  <c r="C175" i="27"/>
  <c r="G175" i="27"/>
  <c r="I148" i="27"/>
  <c r="J148" i="27"/>
  <c r="G148" i="27"/>
  <c r="H148" i="27"/>
  <c r="J118" i="27"/>
  <c r="L133" i="27"/>
  <c r="K4" i="21" s="1"/>
  <c r="G133" i="27"/>
  <c r="F4" i="21" s="1"/>
  <c r="F132" i="27"/>
  <c r="E131" i="27"/>
  <c r="C132" i="27"/>
  <c r="I132" i="27"/>
  <c r="H72" i="27"/>
  <c r="G71" i="27"/>
  <c r="F72" i="27"/>
  <c r="E71" i="27"/>
  <c r="M186" i="27"/>
  <c r="M148" i="27"/>
  <c r="N148" i="27"/>
  <c r="K148" i="27"/>
  <c r="L148" i="27"/>
  <c r="D88" i="27"/>
  <c r="D132" i="27"/>
  <c r="K131" i="27"/>
  <c r="D133" i="27"/>
  <c r="C4" i="21" s="1"/>
  <c r="J131" i="27"/>
  <c r="G132" i="27"/>
  <c r="F131" i="27"/>
  <c r="F104" i="27"/>
  <c r="C101" i="27"/>
  <c r="H70" i="27"/>
  <c r="E72" i="27"/>
  <c r="F70" i="27"/>
  <c r="C72" i="27"/>
  <c r="P186" i="27"/>
  <c r="C40" i="27"/>
  <c r="D45" i="27" s="1"/>
  <c r="C118" i="27"/>
  <c r="D118" i="27"/>
  <c r="E118" i="27"/>
  <c r="E132" i="27"/>
  <c r="D131" i="27"/>
  <c r="K132" i="27"/>
  <c r="H133" i="27"/>
  <c r="G4" i="21" s="1"/>
  <c r="L131" i="27"/>
  <c r="E133" i="27"/>
  <c r="D4" i="21" s="1"/>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H5" i="21" s="1"/>
  <c r="J186" i="27"/>
  <c r="E134" i="27"/>
  <c r="D5" i="21" s="1"/>
  <c r="H134" i="27"/>
  <c r="G5" i="21" s="1"/>
  <c r="G134" i="27"/>
  <c r="F5" i="21" s="1"/>
  <c r="J134" i="27"/>
  <c r="I5" i="21" s="1"/>
  <c r="C164" i="27"/>
  <c r="F164" i="27"/>
  <c r="L134" i="27"/>
  <c r="K5" i="21" s="1"/>
  <c r="Q186" i="27"/>
  <c r="F134" i="27"/>
  <c r="E5" i="21" s="1"/>
  <c r="K134" i="27"/>
  <c r="J5" i="21" s="1"/>
  <c r="E164" i="27"/>
  <c r="D134" i="27"/>
  <c r="C5" i="21" s="1"/>
  <c r="C134" i="27"/>
  <c r="B5"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B7" i="21" l="1"/>
  <c r="C11" i="21" s="1" a="1"/>
  <c r="C11" i="21" s="1"/>
  <c r="E7" i="21"/>
  <c r="D7" i="21"/>
  <c r="D11" i="21" s="1" a="1"/>
  <c r="D11" i="21" s="1"/>
  <c r="C7" i="21"/>
  <c r="I7" i="21"/>
  <c r="K7" i="21"/>
  <c r="F7" i="21"/>
  <c r="H7" i="21"/>
  <c r="J7" i="21"/>
  <c r="G7" i="21"/>
  <c r="B11" i="21" a="1"/>
  <c r="B11" i="21" s="1"/>
  <c r="F11" i="21" a="1"/>
  <c r="F11" i="21" s="1"/>
  <c r="H11" i="21" a="1"/>
  <c r="H11" i="21" s="1"/>
  <c r="J11" i="21" a="1"/>
  <c r="J11" i="21" s="1"/>
  <c r="C12" i="21" a="1"/>
  <c r="C12" i="21" s="1"/>
  <c r="D12" i="21" a="1"/>
  <c r="D12" i="21" s="1"/>
  <c r="H12" i="21" a="1"/>
  <c r="H12" i="21" s="1"/>
  <c r="C10" i="21" a="1"/>
  <c r="C10" i="21" s="1"/>
  <c r="G10" i="21" a="1"/>
  <c r="G10" i="21" s="1"/>
  <c r="K10" i="21" a="1"/>
  <c r="K10" i="21" s="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J10" i="21" l="1" a="1"/>
  <c r="J10" i="21" s="1"/>
  <c r="F10" i="21" a="1"/>
  <c r="F10" i="21" s="1"/>
  <c r="K12" i="21" a="1"/>
  <c r="K12" i="21" s="1"/>
  <c r="G12" i="21" a="1"/>
  <c r="G12" i="21" s="1"/>
  <c r="I11" i="21" a="1"/>
  <c r="I11" i="21" s="1"/>
  <c r="E11" i="21" a="1"/>
  <c r="E11" i="21" s="1"/>
  <c r="I10" i="21" a="1"/>
  <c r="I10" i="21" s="1"/>
  <c r="E10" i="21" a="1"/>
  <c r="E10" i="21" s="1"/>
  <c r="J12" i="21" a="1"/>
  <c r="J12" i="21" s="1"/>
  <c r="F12" i="21" a="1"/>
  <c r="F12" i="21" s="1"/>
  <c r="B12" i="21" a="1"/>
  <c r="B12" i="21" s="1"/>
  <c r="B10" i="21" a="1"/>
  <c r="B10" i="21" s="1"/>
  <c r="H10" i="21" a="1"/>
  <c r="H10" i="21" s="1"/>
  <c r="D10" i="21" a="1"/>
  <c r="D10" i="21" s="1"/>
  <c r="I12" i="21" a="1"/>
  <c r="I12" i="21" s="1"/>
  <c r="E12" i="21" a="1"/>
  <c r="E12" i="21" s="1"/>
  <c r="K11" i="21" a="1"/>
  <c r="K11" i="21" s="1"/>
  <c r="G11" i="21" a="1"/>
  <c r="G11" i="21" s="1"/>
  <c r="C26" i="12"/>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E37" i="8"/>
  <c r="C37" i="8"/>
  <c r="H31" i="8"/>
  <c r="G36" i="8" s="1"/>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<sst xmlns="http://schemas.openxmlformats.org/spreadsheetml/2006/main" count="2125" uniqueCount="540">
  <si>
    <t>Common Advice Performance Management Reporting Framework Summary 2020/21</t>
  </si>
  <si>
    <t>South Lanarkshire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</si>
  <si>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South Lanarkshire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</si>
  <si>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</si>
  <si>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</si>
  <si>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</si>
  <si>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</si>
  <si>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</si>
  <si>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</si>
  <si>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</si>
  <si>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</si>
  <si>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</si>
  <si>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</si>
  <si>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</si>
  <si>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</si>
  <si>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</si>
  <si>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</si>
  <si>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Age Chart</t>
  </si>
  <si>
    <t>Economic Status Chart</t>
  </si>
  <si>
    <t>Debt Chart</t>
  </si>
  <si>
    <t>Return to Contents</t>
  </si>
  <si>
    <t>The information presented in this spreadsheet relates to data from money and welfare rights advice services funded by South Lanarkshire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</si>
  <si>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</si>
  <si>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</si>
  <si>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</si>
  <si>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</si>
  <si>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</si>
  <si>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</si>
  <si>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Data could not be collected in 2019/20 from Hamilton CAB, and data could not be collected in 2018/19 from Rutherglen &amp; Cambuslang CAB. As a result the figures are not directly comparable over time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</si>
  <si>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All three of the external CAB services, providing figures in 2019/20, have reported only on local authority funded activity in 2019/20. Both Cyldesdale CAB and East Kilbride CAB were able to report figures specifically for local authority funded activity. Rutherglen &amp; Cambuslang CAB adjusted the data to reflect the percentage of activity supported by local authority funding. All services in 2020/21 reported only on local authority funded activity. Adjustments were made to data from South Lanarkshire Council Money Matters Advice Service and Rutherglen &amp; Cambuslang CAB to reflect the percentage of activity supported by local authority funding.</t>
  </si>
  <si>
    <t>Figures for Scotland are included in this spreadsheet to illustrate how activity in South Lanarkshire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</si>
  <si>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</si>
  <si>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South Lanarkshire, comparisons have been made using data from the 2019 Scottish Household Survey (SHS). This helps demonstrate which demographic groups are overrepresented or underrepresented within advice services. </t>
  </si>
  <si>
    <t>Figures from South Lanarkshire Council Money Matters Advice Service only include clients with Type II and Type III cases.</t>
  </si>
  <si>
    <t>Table C2.1</t>
  </si>
  <si>
    <t>Table C2.1 - 2018/19 figures do not include Hamilton CAB.</t>
  </si>
  <si>
    <t>Table C2.2</t>
  </si>
  <si>
    <t>Table C2.2 - 2018/19 figures do not include Clydesdale CAB and Hamilton CAB. 2017/18 figures do not include South Lanarkshire Council Money Matters Advice Service, Clydesdale CAB and Hamilton CAB.</t>
  </si>
  <si>
    <t>Table C2.3</t>
  </si>
  <si>
    <t xml:space="preserve">Table C2.3 - 2020/21 and 2019/20 figures do not include South Lanarkshire Council Money Matters Advice Service. </t>
  </si>
  <si>
    <t>Table C2.4</t>
  </si>
  <si>
    <t>Table C2.4 - 2020/21 figures from South Lanarkshire Council Money Matters Advice Service do not include welfare rights advice clients. 2019/20 figures from South Lanarkshire Council Money Matters Advice Service only include clients whose cases were opened during the financial year. 2018/19 figures do not include South Lanarkshire Council Money Matters Advice Service, Clydesdale CAB and Hamilton CAB. 2017/18 figures do not include South Lanarkshire Council Money Matters Advice Service and Clydesdale CAB.</t>
  </si>
  <si>
    <t>Table C2.5</t>
  </si>
  <si>
    <t>Table C2.5 - 2020/21 and 2019/20 figures do not include Cydesdale CAB, East Kilbride CAB, Hamilton CAB and Rutherglen &amp; Cambuslang CAB. 2020/21 and 2018/19 figures from South Lanarkshire Council Money Matters Advice Service do not include welfare rights advice clients. 2018/19 figures do not include Clydesdale CAB and Hamilton CAB. 2017/18 figures do not include South Lanarkshire Council Money Matters Advice Service and Clydesdale CAB.</t>
  </si>
  <si>
    <t>Table C2.6</t>
  </si>
  <si>
    <t xml:space="preserve">Table C2.6 - 2018/19 figures do not include Clydesdale CAB and Hamilton CAB. 2017/18 figures do not include Clydesdale CAB. </t>
  </si>
  <si>
    <t>Table C2.7</t>
  </si>
  <si>
    <t xml:space="preserve">Table C2.7 - 2020/21 figures do not include East Kilbride CAB. 2020/21 and 2018/19 figures from South Lanarkshire Council Money Matters Advice Service do not include welfare rights advice clients. 2018/19 figures do not include Clydesdale CAB and Hamilton CAB. 2017/18 figures do not include Clydesdale CAB. </t>
  </si>
  <si>
    <t>Table C2.8</t>
  </si>
  <si>
    <t>Table C2.8 - 2019/20 figures do not inlcude Clydesdale CAB and Rutherglen &amp; Cambuslang CAB.</t>
  </si>
  <si>
    <t>Table C2.9</t>
  </si>
  <si>
    <t>Table C2. 9 - 2020/21 figures do not include South Lanarkshire Council Money Matters Advice Service.</t>
  </si>
  <si>
    <t>Table C3.1</t>
  </si>
  <si>
    <t>Table C3.1 - 2017/18 figures for amount owed do not include Hamilton CAB.</t>
  </si>
  <si>
    <t>Table C3.3</t>
  </si>
  <si>
    <t>Table C3.3 - 2017/18 figures do not include Hamilton CAB.</t>
  </si>
  <si>
    <t>Table I2.1</t>
  </si>
  <si>
    <t>Table I2.1 - In 2020/21 of the total local authority funding for Clydesdale CAB approximately one third of this covered money &amp; welfare rights advice, therefore the figures has been apportioned by one third. Of the total local authority funding for East Kilbride CAB approximately 45% of this covered money &amp; welfare rights advice, therefore the figure has been apportioned by 45%. Of the total local authority funding for Hamilton CAB approximately 34% of this covered money &amp; welfare rights advice, therefore the figure has been apportioned by 34%. Of the total local authority funding for Rutherglen &amp; Cambuslang CAB approximately 42.88% of this covered money &amp; welfare rights advice, therefore the figure has been apportioned by 42.88%. 2018/19 figures do not include Clydedale CAB and Hamilton CAB. 2017/18 figures do not include Clydedale CAB and Rutherglen and Cambuslang CAB.</t>
  </si>
  <si>
    <t>Table A1.1</t>
  </si>
  <si>
    <t>Table A1.1 - 2018/19 do not include Clydesdale CAB. 2017/18 figures do not include Clydesdale CAB and Rutherglen &amp; Cambuslang CAB.</t>
  </si>
  <si>
    <t>Table A1.2</t>
  </si>
  <si>
    <t xml:space="preserve">Table A1.2 - 2020/21 and 2019/20 figures South Lanarkshire Council Money Matters Advice Service do not include Type II and Type III clients. </t>
  </si>
  <si>
    <t>Table A1.3</t>
  </si>
  <si>
    <t>Table A1.3 - 2020/21 figures do not include Clydesdale CAB, East Kilbride CAB, Hamilton CAB and Rutherglen and Cambuslang CAB. 2019/20 figures do not include Clydesdale CAB, East Kilbride CAB and Rutherglen &amp; Cambuslang CAB. 2018/19 figures do not include Clydesdale CAB, East Kilbride CAB and Hamilton CAB. 2017/18 figures do not include Clydesdale CAB, East Kilbride CAB and Hamilton CAB.</t>
  </si>
  <si>
    <t>Table A1.4</t>
  </si>
  <si>
    <t>Table A1.4 - 2020/21 figures do not include Clydesdale CAB, East Kilbride CAB, Hamilton CAB and Rutherglen and Cambuslang CAB. 2019/20 figures do not include Clydesdale CAB, East Kilbride CAB and Rutherglen &amp; Cambuslang CAB. 2018/19 figures do not include Clydesdale CAB, East Kilbride CAB and Hamilton CAB. 2017/18 figures do not include Clydesdale CAB, East Kilbride CAB and Hamilton CAB.</t>
  </si>
  <si>
    <t>Table A1.5</t>
  </si>
  <si>
    <t>Table A1.5 - 2020/21 figures got average contacts per client do not include South Lanarkshire Council Money Matters Advice Service, Clydesdale CAB and East Kilbride CAB.</t>
  </si>
  <si>
    <t>Table A1.6</t>
  </si>
  <si>
    <t>Table A1.6 - 2020/21 figures do not include Clydesdale CAB, East Kilbride CAB and Hamilton CAB. 2018/19 figures do not include Clydesdale CAB. 2017/18 figures do not include Clydesdale CAB and Hamilton CAB.</t>
  </si>
  <si>
    <t>Table A1.8</t>
  </si>
  <si>
    <t>Table A1.8 - 2020/21, 2019/20 and 2018/19 figures do not include Clydesdale CAB, East Kilbride CAB, Hamilton CAB and Rutherglen &amp; Cambuslang CAB. 2017/18 figures do not include Clydesdale CAB, East Kilbride CAB and Hamilton CAB.</t>
  </si>
  <si>
    <t>Debt Strategy</t>
  </si>
  <si>
    <t>2018/19 figures do not include Clydesdale CAB.</t>
  </si>
  <si>
    <t>Table OP1.1</t>
  </si>
  <si>
    <t xml:space="preserve">Table OP1.1 - 2020/21 figures do not include Hamilton CAB. 2020/21 figures for total strategies agreed do not include South Lanarkshire Council Money Matters Advice Service and East Kilbride CAB. 2020/21 figures for clients awaitinf outcome and clients who did not agree a debt strategy do not include East Kilbride CAB. </t>
  </si>
  <si>
    <t>Table OP1.2</t>
  </si>
  <si>
    <t>Table OP1.2 - 2020/21 figures do not include East Kilbride CAB and Hamilton CAB.</t>
  </si>
  <si>
    <t xml:space="preserve">2018/19 and 2017/18  figures do not include Hamilton CAB. </t>
  </si>
  <si>
    <t>Table OP3.1</t>
  </si>
  <si>
    <t xml:space="preserve">Table OP3.1 - 2020/21 and 2019/20 figures for Mandatory Reconsiderations lost, awaiting outcome, and withdrawn do not include Hamilton CAB and Rutherglen &amp; Cambuslang CAB. </t>
  </si>
  <si>
    <t>Table OP3.2</t>
  </si>
  <si>
    <t xml:space="preserve">Table OP3.2 - 2020/21 and 2019/20 figures for Appeals lost, awaiting outcome and withdrawn do not include Hamilton CAB and Rutherglen &amp; Cambuslang CAB. </t>
  </si>
  <si>
    <t>Table OP3.3</t>
  </si>
  <si>
    <t>Table OP3.3 - 2020/21 figures do not include South Lanarkshire Council Money Matters Advice Service. 2020/21 and 2019/20 figures for Mandatory Reconsiderations lost do not include Hamilton CAB and Rutherglen &amp; Cambuslang CAB.</t>
  </si>
  <si>
    <t>Table OP3.4</t>
  </si>
  <si>
    <t>Table OP3.4 - 2020/21 figures do not include South Lanarkshire Council Money Matters Advice Service. 2020/21 and 2019/20 figures for Appeals lost do not include Hamilton CAB and Rutherglen &amp; Cambuslang CAB.</t>
  </si>
  <si>
    <t>2020/21 figures do not include Esat Kilbride CAB. 2018/19 figures do not include Clydesdale CAB and Hamilton CAB. 2017/18 figures do not include Clydesdale CAB and Hamilton CAB.</t>
  </si>
  <si>
    <t>Table OC1.2</t>
  </si>
  <si>
    <t>Table OC1.2 - 2020/21 figures for FG for succesful mandatory reconsideration do not include South Lanarkshire Council Money Matters Advice Service.</t>
  </si>
  <si>
    <t>In 2020/21 South Lanarkshire Council funded 5 services to deliver Money and Welfare Rights Advice.</t>
  </si>
  <si>
    <t>One of these services is delivered internally within the council whilst the other four are externally commissioned to deliver advice.</t>
  </si>
  <si>
    <t xml:space="preserve">These services are listed below. </t>
  </si>
  <si>
    <t>Internal Service</t>
  </si>
  <si>
    <t>Service Name</t>
  </si>
  <si>
    <t>Advice Provided</t>
  </si>
  <si>
    <t>South Lanarkshire Council Money Matters Advice Service</t>
  </si>
  <si>
    <t>Money &amp; Welfare Rights Advice</t>
  </si>
  <si>
    <t>External Services</t>
  </si>
  <si>
    <t>Clydesdale CAB</t>
  </si>
  <si>
    <t>Money Advice Only</t>
  </si>
  <si>
    <t>East Kilbride CAB</t>
  </si>
  <si>
    <r>
      <t>Hamilton CAB</t>
    </r>
    <r>
      <rPr>
        <vertAlign val="superscript"/>
        <sz val="11"/>
        <color theme="1"/>
        <rFont val="Calibri"/>
        <family val="2"/>
        <scheme val="minor"/>
      </rPr>
      <t>1</t>
    </r>
  </si>
  <si>
    <r>
      <t>Rutherglen &amp; Cambuslang CAB</t>
    </r>
    <r>
      <rPr>
        <vertAlign val="superscript"/>
        <sz val="11"/>
        <color theme="1"/>
        <rFont val="Calibri"/>
        <family val="2"/>
        <scheme val="minor"/>
      </rPr>
      <t>2</t>
    </r>
  </si>
  <si>
    <t>1. Please note data for this service could not be collected in 2019/20</t>
  </si>
  <si>
    <t>2. Please note data for this service could not be collected in 2018/19</t>
  </si>
  <si>
    <t>Clients by Demographics</t>
  </si>
  <si>
    <t>Gender</t>
  </si>
  <si>
    <t>Age</t>
  </si>
  <si>
    <t>Ethnicity</t>
  </si>
  <si>
    <t>Disability</t>
  </si>
  <si>
    <t>Household Income</t>
  </si>
  <si>
    <t>Economic Status</t>
  </si>
  <si>
    <t>Housing Tenure</t>
  </si>
  <si>
    <t>Household Composition</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</si>
  <si>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</si>
  <si>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</si>
  <si>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</si>
  <si>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</si>
  <si>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</si>
  <si>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</si>
  <si>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</si>
  <si>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</si>
  <si>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</si>
  <si>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</si>
  <si>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</si>
  <si>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</si>
  <si>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</si>
  <si>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</si>
  <si>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</si>
  <si>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</si>
  <si>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</si>
  <si>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</si>
  <si>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</si>
  <si>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</si>
  <si>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</si>
  <si>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</si>
  <si>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</si>
  <si>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</si>
  <si>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</si>
  <si>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</si>
  <si>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</si>
  <si>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</si>
  <si>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</si>
  <si>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</si>
  <si>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</si>
  <si>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</si>
  <si>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</si>
  <si>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</si>
  <si>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</si>
  <si>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</si>
  <si>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</si>
  <si>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</si>
  <si>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</si>
  <si>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</si>
  <si>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</si>
  <si>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</si>
  <si>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</si>
  <si>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</si>
  <si>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</si>
  <si>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</si>
  <si>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</si>
  <si>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</si>
  <si>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</si>
  <si>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</si>
  <si>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</si>
  <si>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</si>
  <si>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</si>
  <si>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</si>
  <si>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</si>
  <si>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</si>
  <si>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</si>
  <si>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</si>
  <si>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</si>
  <si>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</si>
  <si>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</si>
  <si>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</si>
  <si>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</si>
  <si>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</si>
  <si>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</si>
  <si>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</si>
  <si>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</si>
  <si>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</si>
  <si>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</si>
  <si>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</si>
  <si>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2020/21</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</si>
  <si>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</si>
  <si>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</si>
  <si>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</si>
  <si>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</si>
  <si>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</si>
  <si>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</si>
  <si>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</si>
  <si>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</si>
  <si>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</si>
  <si>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</si>
  <si>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</si>
  <si>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</si>
  <si>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</si>
  <si>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</si>
  <si>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</si>
  <si>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</si>
  <si>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</si>
  <si>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</si>
  <si>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</si>
  <si>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</si>
  <si>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</si>
  <si>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</si>
  <si>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</si>
  <si>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</si>
  <si>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</si>
  <si>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</si>
  <si>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</si>
  <si>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</si>
  <si>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</si>
  <si>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</si>
  <si>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</si>
  <si>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</si>
  <si>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</si>
  <si>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</si>
  <si>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</si>
  <si>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</si>
  <si>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</si>
  <si>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South Lanarkshire money and welfare rights advice clients by age 2019/20 to 2020/21</t>
  </si>
  <si>
    <t>Debt Clients and Amount Owed</t>
  </si>
  <si>
    <t>Total Clients &amp; Amount Owed</t>
  </si>
  <si>
    <t>Breakdown of Debt Clients</t>
  </si>
  <si>
    <t>Table C3.2</t>
  </si>
  <si>
    <t>Breakdown of Amount Owed</t>
  </si>
  <si>
    <r>
      <t>Table C3.1 Total number of debt clients and amount owed in 2017/18 to 2020/21</t>
    </r>
    <r>
      <rPr>
        <u/>
        <vertAlign val="superscript"/>
        <sz val="11"/>
        <color theme="10"/>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</si>
  <si>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</si>
  <si>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</si>
  <si>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</si>
  <si>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</si>
  <si>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</si>
  <si>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</si>
  <si>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</si>
  <si>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</si>
  <si>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</si>
  <si>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</si>
  <si>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</si>
  <si>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</si>
  <si>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</si>
  <si>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</si>
  <si>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</si>
  <si>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</si>
  <si>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</si>
  <si>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</si>
  <si>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</si>
  <si>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</si>
  <si>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</si>
  <si>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</si>
  <si>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</si>
  <si>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</si>
  <si>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</si>
  <si>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</si>
  <si>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</si>
  <si>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</si>
  <si>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</si>
  <si>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</si>
  <si>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</si>
  <si>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</si>
  <si>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</si>
  <si>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</si>
  <si>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</si>
  <si>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</si>
  <si>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</si>
  <si>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Proportion of 2020/21 debt clients in South Lanarkshire and Scotland by debt type</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</si>
  <si>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</si>
  <si>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</si>
  <si>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</si>
  <si>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</si>
  <si>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</si>
  <si>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</si>
  <si>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</si>
  <si>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</si>
  <si>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</si>
  <si>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</si>
  <si>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</si>
  <si>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</si>
  <si>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</si>
  <si>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</si>
  <si>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</si>
  <si>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</si>
  <si>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2020/21 SLAB funding relates to Hamilton CAB.</t>
  </si>
  <si>
    <t xml:space="preserve">2020/21 Other includes; £157,00 for South Lanarkshire Council Money Matters Advice Service (funding was provided under the Carers Act via the Health and Social care partnership), £225,689 for Hamilton (£123,296.00 CAS VARIOUS SG/UKG/OTHERS. £79,972.00 ICF-SLIJB. £17,289.00 SCVO/CJS. £5,072.00 Hunter Foundation Wellbeing (COVID)) </t>
  </si>
  <si>
    <t>Contacts, Clients &amp; New Clients</t>
  </si>
  <si>
    <t>Benefit Entitlement Checks</t>
  </si>
  <si>
    <t>Total Referrals</t>
  </si>
  <si>
    <t>Breakdown of Referrals</t>
  </si>
  <si>
    <t>Contact Information</t>
  </si>
  <si>
    <t>Contact Channel</t>
  </si>
  <si>
    <t>Online Support</t>
  </si>
  <si>
    <t>Table A1.7</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</si>
  <si>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</si>
  <si>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</si>
  <si>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</si>
  <si>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</si>
  <si>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</si>
  <si>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</si>
  <si>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</si>
  <si>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</si>
  <si>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</si>
  <si>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</si>
  <si>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</si>
  <si>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</si>
  <si>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</si>
  <si>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</si>
  <si>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</si>
  <si>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</si>
  <si>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</si>
  <si>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</si>
  <si>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</si>
  <si>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</si>
  <si>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</si>
  <si>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</si>
  <si>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</si>
  <si>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</si>
  <si>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</si>
  <si>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</si>
  <si>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</si>
  <si>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</si>
  <si>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</si>
  <si>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</si>
  <si>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</si>
  <si>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</si>
  <si>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</si>
  <si>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</si>
  <si>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</si>
  <si>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</si>
  <si>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</si>
  <si>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</si>
  <si>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</si>
  <si>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</si>
  <si>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</si>
  <si>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</si>
  <si>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</si>
  <si>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</si>
  <si>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</si>
  <si>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</si>
  <si>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</si>
  <si>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</si>
  <si>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</si>
  <si>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</si>
  <si>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</si>
  <si>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</si>
  <si>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</si>
  <si>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</si>
  <si>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</si>
  <si>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</si>
  <si>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</si>
  <si>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</si>
  <si>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</si>
  <si>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</si>
  <si>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</si>
  <si>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</si>
  <si>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</si>
  <si>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</si>
  <si>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</si>
  <si>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</si>
  <si>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</si>
  <si>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</si>
  <si>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</si>
  <si>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</si>
  <si>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</si>
  <si>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</si>
  <si>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</si>
  <si>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</si>
  <si>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</si>
  <si>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</si>
  <si>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</si>
  <si>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</si>
  <si>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</si>
  <si>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</si>
  <si>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</si>
  <si>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</si>
  <si>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</si>
  <si>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</si>
  <si>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</si>
  <si>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</si>
  <si>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</si>
  <si>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</si>
  <si>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</si>
  <si>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</si>
  <si>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</si>
  <si>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</si>
  <si>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</si>
  <si>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</si>
  <si>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Breakdown of Appeals &amp; Outcomes</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</si>
  <si>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</si>
  <si>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</si>
  <si>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</si>
  <si>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</si>
  <si>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</si>
  <si>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</si>
  <si>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</si>
  <si>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</si>
  <si>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</si>
  <si>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</si>
  <si>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</si>
  <si>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</si>
  <si>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</si>
  <si>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</si>
  <si>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</si>
  <si>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</si>
  <si>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</si>
  <si>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</si>
  <si>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</si>
  <si>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</si>
  <si>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</si>
  <si>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</si>
  <si>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</si>
  <si>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</si>
  <si>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</si>
  <si>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</si>
  <si>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</si>
  <si>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</si>
  <si>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</si>
  <si>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</si>
  <si>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</si>
  <si>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</si>
  <si>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</si>
  <si>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</si>
  <si>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</si>
  <si>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</si>
  <si>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</si>
  <si>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</si>
  <si>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</si>
  <si>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</si>
  <si>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</si>
  <si>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</si>
  <si>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</si>
  <si>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</si>
  <si>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</si>
  <si>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</si>
  <si>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</si>
  <si>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</si>
  <si>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</si>
  <si>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</si>
  <si>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</si>
  <si>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</si>
  <si>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</si>
  <si>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</si>
  <si>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</si>
  <si>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</si>
  <si>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</si>
  <si>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</si>
  <si>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</si>
  <si>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</si>
  <si>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</si>
  <si>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</si>
  <si>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</si>
  <si>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</si>
  <si>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</si>
  <si>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</si>
  <si>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</si>
  <si>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</si>
  <si>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</si>
  <si>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</si>
  <si>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</si>
  <si>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</si>
  <si>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</si>
  <si>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</si>
  <si>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</si>
  <si>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</si>
  <si>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</si>
  <si>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</si>
  <si>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</si>
  <si>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</si>
  <si>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</si>
  <si>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</si>
  <si>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</si>
  <si>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</si>
  <si>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</si>
  <si>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</si>
  <si>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</si>
  <si>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</si>
  <si>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</si>
  <si>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</si>
  <si>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</si>
  <si>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</si>
  <si>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</si>
  <si>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</si>
  <si>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</si>
  <si>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</si>
  <si>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</si>
  <si>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</si>
  <si>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</si>
  <si>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</si>
  <si>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</si>
  <si>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</si>
  <si>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</si>
  <si>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Table OC2.1 South Lanarkshire Council Money Matters Advice Service clients survey carried out during the pandemic</t>
  </si>
  <si>
    <t>Statement</t>
  </si>
  <si>
    <t>Proportion of respondents who agreed</t>
  </si>
  <si>
    <t>I was anxious/worried before I contacted the service</t>
  </si>
  <si>
    <t>I felt more positive after contacting the service</t>
  </si>
  <si>
    <t>The adviser was helpful</t>
  </si>
  <si>
    <t>I would contact the service again</t>
  </si>
  <si>
    <t>Table OC2.1 South Lanarkshire Council Money Matters Advice Service debt traige client survey</t>
  </si>
  <si>
    <t>Number of respondents who agreed</t>
  </si>
  <si>
    <t>Number of respondents who disagreed</t>
  </si>
  <si>
    <t>Proportion of respondents who disagreed</t>
  </si>
  <si>
    <t>I feel more positive about my situation after speaking with the service</t>
  </si>
  <si>
    <t>The adviser gave me time to explain my situation</t>
  </si>
  <si>
    <t>I feel clearer about my options</t>
  </si>
  <si>
    <t>I know when to seek support and where to get it</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</si>
  <si>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</si>
  <si>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</si>
  <si>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</si>
  <si>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</si>
  <si>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</si>
  <si>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</si>
  <si>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</si>
  <si>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</si>
  <si>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</si>
  <si>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</si>
  <si>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</si>
  <si>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</si>
  <si>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</si>
  <si>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</si>
  <si>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</si>
  <si>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</si>
  <si>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</si>
  <si>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</si>
  <si>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</si>
  <si>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</si>
  <si>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</si>
  <si>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</si>
  <si>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</si>
  <si>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</si>
  <si>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</si>
  <si>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</si>
  <si>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</si>
  <si>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</si>
  <si>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Stirling</t>
  </si>
  <si>
    <t>West Dunbartonshire</t>
  </si>
  <si>
    <t>West Lothian</t>
  </si>
  <si>
    <t>Chart C2.2 Proportion of South Lanarkshire money and welfare rights advice clients by economic status 2019/20 to 2020/21</t>
  </si>
  <si>
    <r>
      <t>Table OP3.3 Breakdown of Mandatory Reconsiderations and outcomes for each type of welfare/social security benefit, 2017/18 to 2020/21</t>
    </r>
    <r>
      <rPr>
        <u/>
        <vertAlign val="superscript"/>
        <sz val="11"/>
        <color theme="10"/>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</si>
</sst>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dashed">
        <color indexed="64"/>
      </bottom>
      <diagonal/>
    </border>
    <border>
      <left/>
      <right style="thin">
        <color auto="1"/>
      </right>
      <top style="dashed">
        <color indexed="64"/>
      </top>
      <bottom style="dashed">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0" fillId="2" borderId="91"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8" fillId="3" borderId="65" xfId="0" applyFont="1" applyFill="1" applyBorder="1" applyAlignment="1">
      <alignment horizontal="left" indent="2"/>
    </xf>
    <xf numFmtId="164" fontId="18" fillId="3" borderId="106" xfId="5" applyNumberFormat="1" applyFont="1" applyFill="1" applyBorder="1" applyAlignment="1">
      <alignment horizontal="right"/>
    </xf>
    <xf numFmtId="9" fontId="18" fillId="3" borderId="66" xfId="2" applyFont="1" applyFill="1" applyBorder="1" applyAlignment="1">
      <alignment horizontal="right"/>
    </xf>
    <xf numFmtId="9" fontId="18" fillId="3" borderId="65" xfId="2" applyFont="1" applyFill="1" applyBorder="1" applyAlignment="1">
      <alignment horizontal="right"/>
    </xf>
    <xf numFmtId="0" fontId="18" fillId="3" borderId="0" xfId="0" applyFont="1" applyFill="1" applyAlignment="1">
      <alignment horizontal="left" indent="2"/>
    </xf>
    <xf numFmtId="164" fontId="18" fillId="3" borderId="105" xfId="5" applyNumberFormat="1" applyFont="1" applyFill="1" applyBorder="1" applyAlignment="1">
      <alignment horizontal="right"/>
    </xf>
    <xf numFmtId="9" fontId="18" fillId="3" borderId="2" xfId="2" applyFont="1" applyFill="1" applyBorder="1" applyAlignment="1">
      <alignment horizontal="right"/>
    </xf>
    <xf numFmtId="9" fontId="18" fillId="3" borderId="0" xfId="2" applyFont="1" applyFill="1" applyBorder="1" applyAlignment="1">
      <alignment horizontal="right"/>
    </xf>
    <xf numFmtId="0" fontId="18" fillId="3" borderId="22" xfId="0" applyFont="1" applyFill="1" applyBorder="1" applyAlignment="1">
      <alignment horizontal="left" indent="2"/>
    </xf>
    <xf numFmtId="164" fontId="18" fillId="3" borderId="107" xfId="5" applyNumberFormat="1" applyFont="1" applyFill="1" applyBorder="1" applyAlignment="1">
      <alignment horizontal="right"/>
    </xf>
    <xf numFmtId="9" fontId="18" fillId="3" borderId="21" xfId="2" applyFont="1" applyFill="1" applyBorder="1" applyAlignment="1">
      <alignment horizontal="right"/>
    </xf>
    <xf numFmtId="9" fontId="18"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8" fillId="3" borderId="106" xfId="5" applyNumberFormat="1" applyFont="1" applyFill="1" applyBorder="1" applyAlignment="1">
      <alignment horizontal="right"/>
    </xf>
    <xf numFmtId="166" fontId="18" fillId="3" borderId="105" xfId="5" applyNumberFormat="1" applyFont="1" applyFill="1" applyBorder="1" applyAlignment="1">
      <alignment horizontal="right"/>
    </xf>
    <xf numFmtId="166" fontId="18"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8" fillId="3" borderId="66" xfId="0" applyFont="1" applyFill="1" applyBorder="1" applyAlignment="1">
      <alignment horizontal="left" indent="4"/>
    </xf>
    <xf numFmtId="164" fontId="18" fillId="3" borderId="106" xfId="7" applyNumberFormat="1" applyFont="1" applyFill="1" applyBorder="1"/>
    <xf numFmtId="0" fontId="18" fillId="3" borderId="21" xfId="0" applyFont="1" applyFill="1" applyBorder="1" applyAlignment="1">
      <alignment horizontal="left" indent="4"/>
    </xf>
    <xf numFmtId="164" fontId="18" fillId="3" borderId="107" xfId="7" applyNumberFormat="1" applyFont="1" applyFill="1" applyBorder="1"/>
    <xf numFmtId="9" fontId="18" fillId="3" borderId="66" xfId="2" applyFont="1" applyFill="1" applyBorder="1"/>
    <xf numFmtId="9" fontId="18" fillId="3" borderId="21" xfId="2" applyFont="1" applyFill="1" applyBorder="1"/>
    <xf numFmtId="9" fontId="1" fillId="3" borderId="3" xfId="2" applyFont="1" applyFill="1" applyBorder="1" applyAlignment="1"/>
    <xf numFmtId="9" fontId="18" fillId="3" borderId="65" xfId="2" applyFont="1" applyFill="1" applyBorder="1"/>
    <xf numFmtId="9" fontId="18"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9" fillId="2" borderId="0" xfId="0" applyFont="1" applyFill="1" applyAlignment="1">
      <alignment horizontal="left" indent="4"/>
    </xf>
    <xf numFmtId="0" fontId="19" fillId="3" borderId="65" xfId="0" applyFont="1" applyFill="1" applyBorder="1" applyAlignment="1">
      <alignment horizontal="left" indent="4"/>
    </xf>
    <xf numFmtId="0" fontId="19" fillId="3" borderId="22" xfId="0" applyFont="1" applyFill="1" applyBorder="1" applyAlignment="1">
      <alignment horizontal="left" indent="4"/>
    </xf>
    <xf numFmtId="0" fontId="19" fillId="2" borderId="65" xfId="0" applyFont="1" applyFill="1" applyBorder="1" applyAlignment="1">
      <alignment horizontal="left" indent="4"/>
    </xf>
    <xf numFmtId="0" fontId="19" fillId="2" borderId="22" xfId="0" applyFont="1" applyFill="1" applyBorder="1" applyAlignment="1">
      <alignment horizontal="left" indent="4"/>
    </xf>
    <xf numFmtId="0" fontId="19" fillId="2" borderId="0" xfId="0" applyFont="1" applyFill="1" applyAlignment="1">
      <alignment horizontal="left" indent="6"/>
    </xf>
    <xf numFmtId="0" fontId="19" fillId="2" borderId="65" xfId="0" applyFont="1" applyFill="1" applyBorder="1" applyAlignment="1">
      <alignment horizontal="left" indent="6"/>
    </xf>
    <xf numFmtId="0" fontId="19"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8" fillId="3" borderId="106" xfId="1" applyNumberFormat="1" applyFont="1" applyFill="1" applyBorder="1" applyAlignment="1">
      <alignment horizontal="center"/>
    </xf>
    <xf numFmtId="9" fontId="18" fillId="3" borderId="120" xfId="2" applyFont="1" applyFill="1" applyBorder="1" applyAlignment="1">
      <alignment horizontal="center"/>
    </xf>
    <xf numFmtId="9" fontId="18" fillId="3" borderId="66" xfId="2" applyFont="1" applyFill="1" applyBorder="1" applyAlignment="1">
      <alignment horizontal="center"/>
    </xf>
    <xf numFmtId="164" fontId="18" fillId="3" borderId="125" xfId="1" applyNumberFormat="1" applyFont="1" applyFill="1" applyBorder="1" applyAlignment="1">
      <alignment horizontal="center"/>
    </xf>
    <xf numFmtId="9" fontId="18" fillId="3" borderId="65" xfId="2" applyFont="1" applyFill="1" applyBorder="1" applyAlignment="1">
      <alignment horizontal="center"/>
    </xf>
    <xf numFmtId="164" fontId="18" fillId="3" borderId="107" xfId="1" applyNumberFormat="1" applyFont="1" applyFill="1" applyBorder="1" applyAlignment="1">
      <alignment horizontal="center"/>
    </xf>
    <xf numFmtId="9" fontId="18" fillId="3" borderId="121" xfId="2" applyFont="1" applyFill="1" applyBorder="1" applyAlignment="1">
      <alignment horizontal="center"/>
    </xf>
    <xf numFmtId="9" fontId="18" fillId="3" borderId="21" xfId="2" applyFont="1" applyFill="1" applyBorder="1" applyAlignment="1">
      <alignment horizontal="center"/>
    </xf>
    <xf numFmtId="164" fontId="18" fillId="3" borderId="126" xfId="1" applyNumberFormat="1" applyFont="1" applyFill="1" applyBorder="1" applyAlignment="1">
      <alignment horizontal="center"/>
    </xf>
    <xf numFmtId="9" fontId="18" fillId="3" borderId="22" xfId="2" applyFont="1" applyFill="1" applyBorder="1" applyAlignment="1">
      <alignment horizontal="center"/>
    </xf>
    <xf numFmtId="164" fontId="18" fillId="2" borderId="106" xfId="1" applyNumberFormat="1" applyFont="1" applyFill="1" applyBorder="1" applyAlignment="1">
      <alignment horizontal="center"/>
    </xf>
    <xf numFmtId="9" fontId="18" fillId="2" borderId="120" xfId="2" applyFont="1" applyFill="1" applyBorder="1" applyAlignment="1">
      <alignment horizontal="center"/>
    </xf>
    <xf numFmtId="9" fontId="18" fillId="2" borderId="66" xfId="2" applyFont="1" applyFill="1" applyBorder="1" applyAlignment="1">
      <alignment horizontal="center"/>
    </xf>
    <xf numFmtId="164" fontId="18" fillId="2" borderId="125" xfId="1" applyNumberFormat="1" applyFont="1" applyFill="1" applyBorder="1" applyAlignment="1">
      <alignment horizontal="center"/>
    </xf>
    <xf numFmtId="9" fontId="18" fillId="2" borderId="65" xfId="2" applyFont="1" applyFill="1" applyBorder="1" applyAlignment="1">
      <alignment horizontal="center"/>
    </xf>
    <xf numFmtId="164" fontId="18" fillId="2" borderId="105" xfId="1" applyNumberFormat="1" applyFont="1" applyFill="1" applyBorder="1" applyAlignment="1">
      <alignment horizontal="center"/>
    </xf>
    <xf numFmtId="9" fontId="18" fillId="2" borderId="119" xfId="2" applyFont="1" applyFill="1" applyBorder="1" applyAlignment="1">
      <alignment horizontal="center"/>
    </xf>
    <xf numFmtId="9" fontId="18" fillId="2" borderId="2" xfId="2" applyFont="1" applyFill="1" applyBorder="1" applyAlignment="1">
      <alignment horizontal="center"/>
    </xf>
    <xf numFmtId="164" fontId="18" fillId="2" borderId="124" xfId="1" applyNumberFormat="1" applyFont="1" applyFill="1" applyBorder="1" applyAlignment="1">
      <alignment horizontal="center"/>
    </xf>
    <xf numFmtId="9" fontId="18" fillId="2" borderId="0" xfId="2" applyFont="1" applyFill="1" applyBorder="1" applyAlignment="1">
      <alignment horizontal="center"/>
    </xf>
    <xf numFmtId="164" fontId="18" fillId="2" borderId="107" xfId="1" applyNumberFormat="1" applyFont="1" applyFill="1" applyBorder="1" applyAlignment="1">
      <alignment horizontal="center"/>
    </xf>
    <xf numFmtId="9" fontId="18" fillId="2" borderId="121" xfId="2" applyFont="1" applyFill="1" applyBorder="1" applyAlignment="1">
      <alignment horizontal="center"/>
    </xf>
    <xf numFmtId="9" fontId="18" fillId="2" borderId="21" xfId="2" applyFont="1" applyFill="1" applyBorder="1" applyAlignment="1">
      <alignment horizontal="center"/>
    </xf>
    <xf numFmtId="164" fontId="18" fillId="2" borderId="126" xfId="1" applyNumberFormat="1" applyFont="1" applyFill="1" applyBorder="1" applyAlignment="1">
      <alignment horizontal="center"/>
    </xf>
    <xf numFmtId="9" fontId="18"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8" fillId="2" borderId="131" xfId="2" applyFont="1" applyFill="1" applyBorder="1" applyAlignment="1">
      <alignment horizontal="center"/>
    </xf>
    <xf numFmtId="9" fontId="18" fillId="2" borderId="130" xfId="2" applyFont="1" applyFill="1" applyBorder="1" applyAlignment="1">
      <alignment horizontal="center"/>
    </xf>
    <xf numFmtId="9" fontId="18" fillId="2" borderId="132" xfId="2" applyFont="1" applyFill="1" applyBorder="1" applyAlignment="1">
      <alignment horizontal="center"/>
    </xf>
    <xf numFmtId="9" fontId="18" fillId="3" borderId="131" xfId="2" applyFont="1" applyFill="1" applyBorder="1" applyAlignment="1">
      <alignment horizontal="center"/>
    </xf>
    <xf numFmtId="9" fontId="18"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8" fillId="2" borderId="135" xfId="1" applyNumberFormat="1" applyFont="1" applyFill="1" applyBorder="1" applyAlignment="1">
      <alignment horizontal="center"/>
    </xf>
    <xf numFmtId="0" fontId="18" fillId="2" borderId="134" xfId="1" applyNumberFormat="1" applyFont="1" applyFill="1" applyBorder="1" applyAlignment="1">
      <alignment horizontal="center"/>
    </xf>
    <xf numFmtId="0" fontId="18" fillId="2" borderId="136" xfId="1" applyNumberFormat="1" applyFont="1" applyFill="1" applyBorder="1" applyAlignment="1">
      <alignment horizontal="center"/>
    </xf>
    <xf numFmtId="0" fontId="18" fillId="3" borderId="135" xfId="1" applyNumberFormat="1" applyFont="1" applyFill="1" applyBorder="1" applyAlignment="1">
      <alignment horizontal="center"/>
    </xf>
    <xf numFmtId="0" fontId="18"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8" fillId="3" borderId="66" xfId="0" applyFont="1" applyFill="1" applyBorder="1" applyAlignment="1">
      <alignment horizontal="left" indent="2"/>
    </xf>
    <xf numFmtId="0" fontId="18" fillId="3" borderId="2" xfId="0" applyFont="1" applyFill="1" applyBorder="1" applyAlignment="1">
      <alignment horizontal="left" indent="2"/>
    </xf>
    <xf numFmtId="0" fontId="18" fillId="3" borderId="21" xfId="0" applyFont="1" applyFill="1" applyBorder="1" applyAlignment="1">
      <alignment horizontal="left" indent="2"/>
    </xf>
    <xf numFmtId="166" fontId="18" fillId="3" borderId="65" xfId="0" applyNumberFormat="1" applyFont="1" applyFill="1" applyBorder="1" applyAlignment="1">
      <alignment horizontal="right"/>
    </xf>
    <xf numFmtId="166" fontId="18"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8" fillId="2" borderId="66" xfId="0" applyFont="1" applyFill="1" applyBorder="1" applyAlignment="1">
      <alignment horizontal="left" indent="2"/>
    </xf>
    <xf numFmtId="166" fontId="18" fillId="2" borderId="65" xfId="0" applyNumberFormat="1" applyFont="1" applyFill="1" applyBorder="1" applyAlignment="1">
      <alignment horizontal="right"/>
    </xf>
    <xf numFmtId="166" fontId="18" fillId="2" borderId="66" xfId="0" applyNumberFormat="1" applyFont="1" applyFill="1" applyBorder="1" applyAlignment="1">
      <alignment horizontal="right"/>
    </xf>
    <xf numFmtId="0" fontId="18" fillId="2" borderId="139" xfId="0" applyFont="1" applyFill="1" applyBorder="1" applyAlignment="1">
      <alignment horizontal="left" indent="2"/>
    </xf>
    <xf numFmtId="166" fontId="18" fillId="2" borderId="140" xfId="0" applyNumberFormat="1" applyFont="1" applyFill="1" applyBorder="1" applyAlignment="1">
      <alignment horizontal="right"/>
    </xf>
    <xf numFmtId="166" fontId="18"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8" fillId="3" borderId="0" xfId="0" applyNumberFormat="1" applyFont="1" applyFill="1" applyAlignment="1">
      <alignment horizontal="right"/>
    </xf>
    <xf numFmtId="166" fontId="18" fillId="3" borderId="2" xfId="0" applyNumberFormat="1" applyFont="1" applyFill="1" applyBorder="1" applyAlignment="1">
      <alignment horizontal="right"/>
    </xf>
    <xf numFmtId="166" fontId="18" fillId="3" borderId="22" xfId="0" applyNumberFormat="1" applyFont="1" applyFill="1" applyBorder="1" applyAlignment="1">
      <alignment horizontal="right"/>
    </xf>
    <xf numFmtId="166" fontId="18"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8" fillId="2" borderId="105" xfId="1" applyNumberFormat="1" applyFont="1" applyFill="1" applyBorder="1" applyAlignment="1">
      <alignment horizontal="center"/>
    </xf>
    <xf numFmtId="166" fontId="18" fillId="2" borderId="107" xfId="1" applyNumberFormat="1" applyFont="1" applyFill="1" applyBorder="1" applyAlignment="1">
      <alignment horizontal="center"/>
    </xf>
    <xf numFmtId="166" fontId="18" fillId="2" borderId="106" xfId="1" applyNumberFormat="1" applyFont="1" applyFill="1" applyBorder="1" applyAlignment="1">
      <alignment horizontal="center"/>
    </xf>
    <xf numFmtId="166" fontId="18" fillId="3" borderId="106" xfId="1" applyNumberFormat="1" applyFont="1" applyFill="1" applyBorder="1" applyAlignment="1">
      <alignment horizontal="center"/>
    </xf>
    <xf numFmtId="166" fontId="18"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8" fillId="2" borderId="124" xfId="1" applyNumberFormat="1" applyFont="1" applyFill="1" applyBorder="1" applyAlignment="1">
      <alignment horizontal="center"/>
    </xf>
    <xf numFmtId="166" fontId="18" fillId="2" borderId="126" xfId="1" applyNumberFormat="1" applyFont="1" applyFill="1" applyBorder="1" applyAlignment="1">
      <alignment horizontal="center"/>
    </xf>
    <xf numFmtId="166" fontId="18" fillId="2" borderId="125" xfId="1" applyNumberFormat="1" applyFont="1" applyFill="1" applyBorder="1" applyAlignment="1">
      <alignment horizontal="center"/>
    </xf>
    <xf numFmtId="166" fontId="18" fillId="3" borderId="125" xfId="1" applyNumberFormat="1" applyFont="1" applyFill="1" applyBorder="1" applyAlignment="1">
      <alignment horizontal="center"/>
    </xf>
    <xf numFmtId="166" fontId="18"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0" fillId="2" borderId="4" xfId="0" applyNumberFormat="1" applyFill="1" applyBorder="1"/>
    <xf numFmtId="9" fontId="0" fillId="2" borderId="5" xfId="0" applyNumberFormat="1" applyFill="1" applyBorder="1"/>
    <xf numFmtId="9" fontId="0" fillId="3" borderId="19" xfId="0" applyNumberFormat="1" applyFill="1" applyBorder="1"/>
    <xf numFmtId="9" fontId="0" fillId="3" borderId="4" xfId="0" applyNumberFormat="1" applyFill="1" applyBorder="1"/>
    <xf numFmtId="0" fontId="0" fillId="3" borderId="19" xfId="0" applyFill="1" applyBorder="1"/>
    <xf numFmtId="0" fontId="0" fillId="3" borderId="4" xfId="0" applyFill="1" applyBorder="1"/>
    <xf numFmtId="0" fontId="0" fillId="2" borderId="5" xfId="0" applyFill="1" applyBorder="1"/>
    <xf numFmtId="0" fontId="0" fillId="3" borderId="93" xfId="0" applyFill="1" applyBorder="1"/>
    <xf numFmtId="0" fontId="0" fillId="2" borderId="50" xfId="0" applyFill="1" applyBorder="1"/>
    <xf numFmtId="0" fontId="0" fillId="3" borderId="50" xfId="0" applyFill="1" applyBorder="1"/>
    <xf numFmtId="0" fontId="0" fillId="2" borderId="52" xfId="0" applyFill="1" applyBorder="1"/>
    <xf numFmtId="9" fontId="0" fillId="3" borderId="19" xfId="2" applyFont="1" applyFill="1" applyBorder="1"/>
    <xf numFmtId="9" fontId="8" fillId="2" borderId="0" xfId="2" applyFont="1" applyFill="1"/>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 fontId="0" fillId="3" borderId="69" xfId="1" applyNumberFormat="1" applyFont="1" applyFill="1" applyBorder="1" applyAlignment="1">
      <alignment horizontal="right" wrapText="1"/>
    </xf>
    <xf numFmtId="1" fontId="0" fillId="3" borderId="0" xfId="1" applyNumberFormat="1" applyFont="1" applyFill="1" applyBorder="1" applyAlignment="1">
      <alignment horizontal="right" wrapText="1"/>
    </xf>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0" fontId="12" fillId="0" borderId="0" xfId="0" applyFont="1"/>
    <xf numFmtId="165" fontId="0" fillId="0" borderId="0" xfId="0" applyNumberFormat="1"/>
    <xf numFmtId="9" fontId="0" fillId="0" borderId="0" xfId="0" applyNumberFormat="1" applyAlignment="1">
      <alignment horizontal="left"/>
    </xf>
    <xf numFmtId="0" fontId="6" fillId="2" borderId="2" xfId="4" applyFill="1" applyBorder="1"/>
    <xf numFmtId="0" fontId="13" fillId="5" borderId="91" xfId="0" applyFont="1" applyFill="1" applyBorder="1" applyAlignment="1">
      <alignment horizontal="left" vertical="center" wrapText="1" indent="2"/>
    </xf>
    <xf numFmtId="0" fontId="0" fillId="3" borderId="0" xfId="0" applyFill="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3" borderId="2" xfId="0" applyFill="1" applyBorder="1" applyAlignment="1">
      <alignment horizontal="left" wrapText="1" indent="2"/>
    </xf>
    <xf numFmtId="0" fontId="0" fillId="2" borderId="96" xfId="0" applyFill="1" applyBorder="1" applyAlignment="1">
      <alignment horizontal="left" wrapText="1" indent="2"/>
    </xf>
    <xf numFmtId="0" fontId="6" fillId="0" borderId="0" xfId="4" applyFill="1"/>
    <xf numFmtId="0" fontId="0" fillId="2" borderId="145" xfId="0" applyFill="1" applyBorder="1" applyAlignment="1">
      <alignment horizontal="left" wrapText="1" indent="2"/>
    </xf>
    <xf numFmtId="0" fontId="0" fillId="2" borderId="91" xfId="0" applyFill="1" applyBorder="1" applyAlignment="1">
      <alignment horizontal="left" vertical="center" wrapText="1" indent="2"/>
    </xf>
    <xf numFmtId="0" fontId="13" fillId="0" borderId="92" xfId="0" applyFont="1" applyBorder="1" applyAlignment="1">
      <alignment horizontal="left" wrapText="1" indent="2"/>
    </xf>
    <xf numFmtId="0" fontId="0" fillId="2" borderId="144" xfId="0" applyFill="1" applyBorder="1" applyAlignment="1">
      <alignment horizontal="left" wrapText="1" indent="2"/>
    </xf>
    <xf numFmtId="0" fontId="0" fillId="2" borderId="95" xfId="0" applyFill="1" applyBorder="1" applyAlignment="1">
      <alignment horizontal="left" wrapText="1" indent="2"/>
    </xf>
    <xf numFmtId="0" fontId="6" fillId="2" borderId="95" xfId="4" applyFill="1" applyBorder="1"/>
    <xf numFmtId="0" fontId="6" fillId="2" borderId="92" xfId="4" applyFill="1" applyBorder="1"/>
    <xf numFmtId="0" fontId="6" fillId="2" borderId="96" xfId="4" applyFill="1" applyBorder="1"/>
    <xf numFmtId="0" fontId="3" fillId="2" borderId="0" xfId="0" applyFont="1" applyFill="1" applyAlignment="1">
      <alignment horizontal="left" indent="1"/>
    </xf>
    <xf numFmtId="0" fontId="6" fillId="2" borderId="92" xfId="4" applyFill="1" applyBorder="1" applyAlignment="1">
      <alignment wrapText="1"/>
    </xf>
    <xf numFmtId="0" fontId="6" fillId="2" borderId="96" xfId="4" applyFill="1" applyBorder="1" applyAlignment="1">
      <alignment wrapText="1"/>
    </xf>
    <xf numFmtId="0" fontId="13" fillId="5" borderId="94" xfId="0" applyFont="1" applyFill="1" applyBorder="1" applyAlignment="1">
      <alignment horizontal="left" wrapText="1" indent="2"/>
    </xf>
    <xf numFmtId="0" fontId="6" fillId="2" borderId="94" xfId="4" applyFill="1" applyBorder="1"/>
    <xf numFmtId="0" fontId="0" fillId="2" borderId="92" xfId="0" applyFill="1" applyBorder="1" applyAlignment="1">
      <alignment horizontal="left" indent="2"/>
    </xf>
    <xf numFmtId="0" fontId="0" fillId="2" borderId="69" xfId="0" applyFill="1" applyBorder="1" applyAlignment="1">
      <alignment horizontal="left" wrapText="1" indent="2"/>
    </xf>
    <xf numFmtId="0" fontId="6" fillId="0" borderId="0" xfId="4"/>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12" fillId="0" borderId="0" xfId="0" applyFont="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20C2BB34-C6BD-4D3A-ABF0-E51560A3E556}"/>
    <cellStyle name="Comma 3" xfId="5" xr:uid="{7D07CA13-0516-427D-9242-3F0B638F0CD4}"/>
    <cellStyle name="Comma 3 2" xfId="14" xr:uid="{F267AA17-8CE8-4A8E-89DA-FC83AD5AE75B}"/>
    <cellStyle name="Comma 4" xfId="6" xr:uid="{8F9EEFBD-CE41-4AE2-8C04-B4ADA10ADE5B}"/>
    <cellStyle name="Comma 4 2" xfId="15" xr:uid="{E4B309E7-A2DD-417C-BAFA-1A49F12D351D}"/>
    <cellStyle name="Comma 5" xfId="7" xr:uid="{924E94D6-07C6-482E-B971-A9AC32F02068}"/>
    <cellStyle name="Comma 5 2" xfId="16" xr:uid="{200FC207-EBB8-47FA-9796-280594CDBC9C}"/>
    <cellStyle name="Comma 6" xfId="8" xr:uid="{62FE436B-C0CE-4173-9BDB-9299B68677C3}"/>
    <cellStyle name="Comma 6 2" xfId="17" xr:uid="{B4AA3CB6-92B5-4264-8F23-D1263C8960CE}"/>
    <cellStyle name="Comma 7" xfId="9" xr:uid="{1923489E-D45D-4D85-9342-5A024D678A15}"/>
    <cellStyle name="Comma 7 2" xfId="18" xr:uid="{9AF8CEF0-4A3A-420C-A634-825C892CF6CE}"/>
    <cellStyle name="Comma 8" xfId="10" xr:uid="{AD98FF2E-383A-42F9-B46E-325976CED5CC}"/>
    <cellStyle name="Comma 8 2" xfId="19" xr:uid="{709BA07E-D027-4964-BE2C-E23922E8BCF1}"/>
    <cellStyle name="Comma 9" xfId="12" xr:uid="{B39C2785-567B-4B40-9413-B7985EA949F4}"/>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Demographics!$B$44</c:f>
              <c:strCache>
                <c:ptCount val="1"/>
                <c:pt idx="0">
                  <c:v>2019/20</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Demographics!$C$44:$F$44</c:f>
              <c:numCache>
                <c:formatCode>0%</c:formatCode>
                <c:ptCount val="4"/>
                <c:pt idx="0">
                  <c:v>0.230359451870328</c:v>
                </c:pt>
                <c:pt idx="1">
                  <c:v>0.1367780166642438</c:v>
                </c:pt>
                <c:pt idx="2">
                  <c:v>0.28191015233475392</c:v>
                </c:pt>
                <c:pt idx="3">
                  <c:v>0.35095237913067429</c:v>
                </c:pt>
              </c:numCache>
            </c:numRef>
          </c:val>
          <c:extLst>
            <c:ext xmlns:c16="http://schemas.microsoft.com/office/drawing/2014/chart" uri="{C3380CC4-5D6E-409C-BE32-E72D297353CC}">
              <c16:uniqueId val="{00000000-DDD2-4D03-9E1C-53C6276AB31C}"/>
            </c:ext>
          </c:extLst>
        </c:ser>
        <c:ser>
          <c:idx val="1"/>
          <c:order val="1"/>
          <c:tx>
            <c:strRef>
              <c:f>Demographics!$B$45</c:f>
              <c:strCache>
                <c:ptCount val="1"/>
                <c:pt idx="0">
                  <c:v>2020/21</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Demographics!$C$45:$F$45</c:f>
              <c:numCache>
                <c:formatCode>0%</c:formatCode>
                <c:ptCount val="4"/>
                <c:pt idx="0">
                  <c:v>0.26718470633010516</c:v>
                </c:pt>
                <c:pt idx="1">
                  <c:v>0.1829389167713972</c:v>
                </c:pt>
                <c:pt idx="2">
                  <c:v>0.28771736719757518</c:v>
                </c:pt>
                <c:pt idx="3">
                  <c:v>0.26215900970092249</c:v>
                </c:pt>
              </c:numCache>
            </c:numRef>
          </c:val>
          <c:extLst>
            <c:ext xmlns:c16="http://schemas.microsoft.com/office/drawing/2014/chart" uri="{C3380CC4-5D6E-409C-BE32-E72D297353CC}">
              <c16:uniqueId val="{00000001-DDD2-4D03-9E1C-53C6276AB31C}"/>
            </c:ext>
          </c:extLst>
        </c:ser>
        <c:dLbls>
          <c:dLblPos val="outEnd"/>
          <c:showLegendKey val="0"/>
          <c:showVal val="1"/>
          <c:showCatName val="0"/>
          <c:showSerName val="0"/>
          <c:showPercent val="0"/>
          <c:showBubbleSize val="0"/>
        </c:dLbls>
        <c:gapWidth val="219"/>
        <c:overlap val="-27"/>
        <c:axId val="415145967"/>
        <c:axId val="415151215"/>
      </c:barChart>
      <c:catAx>
        <c:axId val="41514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15151215"/>
        <c:crosses val="autoZero"/>
        <c:auto val="1"/>
        <c:lblAlgn val="ctr"/>
        <c:lblOffset val="100"/>
        <c:noMultiLvlLbl val="0"/>
      </c:catAx>
      <c:valAx>
        <c:axId val="415151215"/>
        <c:scaling>
          <c:orientation val="minMax"/>
        </c:scaling>
        <c:delete val="1"/>
        <c:axPos val="l"/>
        <c:numFmt formatCode="0%" sourceLinked="1"/>
        <c:majorTickMark val="none"/>
        <c:minorTickMark val="none"/>
        <c:tickLblPos val="nextTo"/>
        <c:crossAx val="4151459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Data'!$A$11</c:f>
              <c:strCache>
                <c:ptCount val="1"/>
                <c:pt idx="0">
                  <c:v>2019/20</c:v>
                </c:pt>
              </c:strCache>
            </c:strRef>
          </c:tx>
          <c:spPr>
            <a:solidFill>
              <a:schemeClr val="accent5">
                <a:lumMod val="40000"/>
                <a:lumOff val="60000"/>
              </a:schemeClr>
            </a:solidFill>
            <a:ln>
              <a:noFill/>
            </a:ln>
            <a:effectLst/>
          </c:spPr>
          <c:invertIfNegative val="0"/>
          <c:dPt>
            <c:idx val="2"/>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8D94-435B-80BF-9717BA81B107}"/>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94-435B-80BF-9717BA81B10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Data'!$B$10:$K$10</c:f>
              <c:strCache>
                <c:ptCount val="10"/>
                <c:pt idx="0">
                  <c:v>Disability / Illness</c:v>
                </c:pt>
                <c:pt idx="1">
                  <c:v>Employed full-time</c:v>
                </c:pt>
                <c:pt idx="2">
                  <c:v>Unemployed and seeking work</c:v>
                </c:pt>
                <c:pt idx="3">
                  <c:v>Permanently retired from work</c:v>
                </c:pt>
                <c:pt idx="4">
                  <c:v>Employed part-time</c:v>
                </c:pt>
                <c:pt idx="5">
                  <c:v>Looking after the home or family</c:v>
                </c:pt>
                <c:pt idx="6">
                  <c:v>Self-employed</c:v>
                </c:pt>
                <c:pt idx="7">
                  <c:v>Student</c:v>
                </c:pt>
                <c:pt idx="8">
                  <c:v>Other</c:v>
                </c:pt>
                <c:pt idx="9">
                  <c:v>Government work or training scheme</c:v>
                </c:pt>
              </c:strCache>
            </c:strRef>
          </c:cat>
          <c:val>
            <c:numRef>
              <c:f>'Chart Data'!$B$11:$K$11</c:f>
              <c:numCache>
                <c:formatCode>0%</c:formatCode>
                <c:ptCount val="10"/>
                <c:pt idx="0">
                  <c:v>0.39993516456962502</c:v>
                </c:pt>
                <c:pt idx="1">
                  <c:v>0.11177150880598395</c:v>
                </c:pt>
                <c:pt idx="2">
                  <c:v>6.1951645895131677E-2</c:v>
                </c:pt>
                <c:pt idx="3">
                  <c:v>0.20720886455460941</c:v>
                </c:pt>
                <c:pt idx="4">
                  <c:v>7.6182625099067952E-2</c:v>
                </c:pt>
                <c:pt idx="5">
                  <c:v>5.4946038425930988E-2</c:v>
                </c:pt>
                <c:pt idx="6">
                  <c:v>1.566789940166444E-2</c:v>
                </c:pt>
                <c:pt idx="7">
                  <c:v>4.0665338799928008E-2</c:v>
                </c:pt>
                <c:pt idx="8">
                  <c:v>3.0577065162590754E-2</c:v>
                </c:pt>
                <c:pt idx="9" formatCode="0.0%">
                  <c:v>1.0938492854678146E-3</c:v>
                </c:pt>
              </c:numCache>
            </c:numRef>
          </c:val>
          <c:extLst>
            <c:ext xmlns:c16="http://schemas.microsoft.com/office/drawing/2014/chart" uri="{C3380CC4-5D6E-409C-BE32-E72D297353CC}">
              <c16:uniqueId val="{00000000-8D94-435B-80BF-9717BA81B107}"/>
            </c:ext>
          </c:extLst>
        </c:ser>
        <c:ser>
          <c:idx val="1"/>
          <c:order val="1"/>
          <c:tx>
            <c:strRef>
              <c:f>'Chart Data'!$A$12</c:f>
              <c:strCache>
                <c:ptCount val="1"/>
                <c:pt idx="0">
                  <c:v>2020/21</c:v>
                </c:pt>
              </c:strCache>
            </c:strRef>
          </c:tx>
          <c:spPr>
            <a:solidFill>
              <a:schemeClr val="accent5">
                <a:lumMod val="75000"/>
              </a:schemeClr>
            </a:solidFill>
            <a:ln>
              <a:noFill/>
            </a:ln>
            <a:effectLst/>
          </c:spPr>
          <c:invertIfNegative val="0"/>
          <c:dPt>
            <c:idx val="2"/>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8D94-435B-80BF-9717BA81B107}"/>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94-435B-80BF-9717BA81B10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Data'!$B$10:$K$10</c:f>
              <c:strCache>
                <c:ptCount val="10"/>
                <c:pt idx="0">
                  <c:v>Disability / Illness</c:v>
                </c:pt>
                <c:pt idx="1">
                  <c:v>Employed full-time</c:v>
                </c:pt>
                <c:pt idx="2">
                  <c:v>Unemployed and seeking work</c:v>
                </c:pt>
                <c:pt idx="3">
                  <c:v>Permanently retired from work</c:v>
                </c:pt>
                <c:pt idx="4">
                  <c:v>Employed part-time</c:v>
                </c:pt>
                <c:pt idx="5">
                  <c:v>Looking after the home or family</c:v>
                </c:pt>
                <c:pt idx="6">
                  <c:v>Self-employed</c:v>
                </c:pt>
                <c:pt idx="7">
                  <c:v>Student</c:v>
                </c:pt>
                <c:pt idx="8">
                  <c:v>Other</c:v>
                </c:pt>
                <c:pt idx="9">
                  <c:v>Government work or training scheme</c:v>
                </c:pt>
              </c:strCache>
            </c:strRef>
          </c:cat>
          <c:val>
            <c:numRef>
              <c:f>'Chart Data'!$B$12:$K$12</c:f>
              <c:numCache>
                <c:formatCode>0%</c:formatCode>
                <c:ptCount val="10"/>
                <c:pt idx="0">
                  <c:v>0.31454397140317897</c:v>
                </c:pt>
                <c:pt idx="1">
                  <c:v>0.15029757935098359</c:v>
                </c:pt>
                <c:pt idx="2">
                  <c:v>0.14019995872218488</c:v>
                </c:pt>
                <c:pt idx="3">
                  <c:v>0.12854950600002529</c:v>
                </c:pt>
                <c:pt idx="4">
                  <c:v>0.10124015966371218</c:v>
                </c:pt>
                <c:pt idx="5">
                  <c:v>6.7535559995338695E-2</c:v>
                </c:pt>
                <c:pt idx="6">
                  <c:v>3.5449780764257345E-2</c:v>
                </c:pt>
                <c:pt idx="7">
                  <c:v>3.4663536666353106E-2</c:v>
                </c:pt>
                <c:pt idx="8">
                  <c:v>2.7136653436237713E-2</c:v>
                </c:pt>
                <c:pt idx="9" formatCode="0.0%">
                  <c:v>3.8329399772831619E-4</c:v>
                </c:pt>
              </c:numCache>
            </c:numRef>
          </c:val>
          <c:extLst>
            <c:ext xmlns:c16="http://schemas.microsoft.com/office/drawing/2014/chart" uri="{C3380CC4-5D6E-409C-BE32-E72D297353CC}">
              <c16:uniqueId val="{00000001-8D94-435B-80BF-9717BA81B107}"/>
            </c:ext>
          </c:extLst>
        </c:ser>
        <c:dLbls>
          <c:showLegendKey val="0"/>
          <c:showVal val="0"/>
          <c:showCatName val="0"/>
          <c:showSerName val="0"/>
          <c:showPercent val="0"/>
          <c:showBubbleSize val="0"/>
        </c:dLbls>
        <c:gapWidth val="182"/>
        <c:overlap val="-26"/>
        <c:axId val="64116119"/>
        <c:axId val="64117759"/>
      </c:barChart>
      <c:catAx>
        <c:axId val="641161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4117759"/>
        <c:crosses val="autoZero"/>
        <c:auto val="1"/>
        <c:lblAlgn val="ctr"/>
        <c:lblOffset val="100"/>
        <c:noMultiLvlLbl val="0"/>
      </c:catAx>
      <c:valAx>
        <c:axId val="64117759"/>
        <c:scaling>
          <c:orientation val="minMax"/>
        </c:scaling>
        <c:delete val="1"/>
        <c:axPos val="t"/>
        <c:numFmt formatCode="0%" sourceLinked="1"/>
        <c:majorTickMark val="none"/>
        <c:minorTickMark val="none"/>
        <c:tickLblPos val="nextTo"/>
        <c:crossAx val="6411611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Data'!$G$14</c:f>
              <c:strCache>
                <c:ptCount val="1"/>
                <c:pt idx="0">
                  <c:v>South Lanarkshire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55AC-4466-91DE-06F1EFB5F6E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AC-4466-91DE-06F1EFB5F6E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Data'!$F$15:$F$25</c:f>
              <c:strCache>
                <c:ptCount val="11"/>
                <c:pt idx="0">
                  <c:v>Utility arrears</c:v>
                </c:pt>
                <c:pt idx="1">
                  <c:v>Credit, store and charge card debts</c:v>
                </c:pt>
                <c:pt idx="2">
                  <c:v>Council Tax arrears</c:v>
                </c:pt>
                <c:pt idx="3">
                  <c:v>Personal Loan</c:v>
                </c:pt>
                <c:pt idx="4">
                  <c:v>Rent arrears</c:v>
                </c:pt>
                <c:pt idx="5">
                  <c:v>Catalogue debts</c:v>
                </c:pt>
                <c:pt idx="6">
                  <c:v>Bank and Building Society overdrafts</c:v>
                </c:pt>
                <c:pt idx="7">
                  <c:v>High-cost credit</c:v>
                </c:pt>
                <c:pt idx="8">
                  <c:v>Benefit overpayment</c:v>
                </c:pt>
                <c:pt idx="9">
                  <c:v>Mortgage arrears</c:v>
                </c:pt>
                <c:pt idx="10">
                  <c:v>Rent-to-Own debts</c:v>
                </c:pt>
              </c:strCache>
            </c:strRef>
          </c:cat>
          <c:val>
            <c:numRef>
              <c:f>'Chart Data'!$G$15:$G$25</c:f>
              <c:numCache>
                <c:formatCode>0%</c:formatCode>
                <c:ptCount val="11"/>
                <c:pt idx="0">
                  <c:v>0.192027972027972</c:v>
                </c:pt>
                <c:pt idx="1">
                  <c:v>0.13968031968031969</c:v>
                </c:pt>
                <c:pt idx="2">
                  <c:v>0.13742257742257741</c:v>
                </c:pt>
                <c:pt idx="3">
                  <c:v>9.6123876123876129E-2</c:v>
                </c:pt>
                <c:pt idx="4">
                  <c:v>7.7682317682317689E-2</c:v>
                </c:pt>
                <c:pt idx="5">
                  <c:v>5.7202797202797202E-2</c:v>
                </c:pt>
                <c:pt idx="6">
                  <c:v>5.5844155844155842E-2</c:v>
                </c:pt>
                <c:pt idx="7">
                  <c:v>4.7972027972027972E-2</c:v>
                </c:pt>
                <c:pt idx="8">
                  <c:v>4.0779220779220776E-2</c:v>
                </c:pt>
                <c:pt idx="9">
                  <c:v>1.6003996003996004E-2</c:v>
                </c:pt>
                <c:pt idx="10">
                  <c:v>1.4785214785214785E-2</c:v>
                </c:pt>
              </c:numCache>
            </c:numRef>
          </c:val>
          <c:extLst>
            <c:ext xmlns:c16="http://schemas.microsoft.com/office/drawing/2014/chart" uri="{C3380CC4-5D6E-409C-BE32-E72D297353CC}">
              <c16:uniqueId val="{00000000-55AC-4466-91DE-06F1EFB5F6EC}"/>
            </c:ext>
          </c:extLst>
        </c:ser>
        <c:ser>
          <c:idx val="1"/>
          <c:order val="1"/>
          <c:tx>
            <c:strRef>
              <c:f>'Chart Data'!$H$14</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55AC-4466-91DE-06F1EFB5F6E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AC-4466-91DE-06F1EFB5F6E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Data'!$F$15:$F$25</c:f>
              <c:strCache>
                <c:ptCount val="11"/>
                <c:pt idx="0">
                  <c:v>Utility arrears</c:v>
                </c:pt>
                <c:pt idx="1">
                  <c:v>Credit, store and charge card debts</c:v>
                </c:pt>
                <c:pt idx="2">
                  <c:v>Council Tax arrears</c:v>
                </c:pt>
                <c:pt idx="3">
                  <c:v>Personal Loan</c:v>
                </c:pt>
                <c:pt idx="4">
                  <c:v>Rent arrears</c:v>
                </c:pt>
                <c:pt idx="5">
                  <c:v>Catalogue debts</c:v>
                </c:pt>
                <c:pt idx="6">
                  <c:v>Bank and Building Society overdrafts</c:v>
                </c:pt>
                <c:pt idx="7">
                  <c:v>High-cost credit</c:v>
                </c:pt>
                <c:pt idx="8">
                  <c:v>Benefit overpayment</c:v>
                </c:pt>
                <c:pt idx="9">
                  <c:v>Mortgage arrears</c:v>
                </c:pt>
                <c:pt idx="10">
                  <c:v>Rent-to-Own debts</c:v>
                </c:pt>
              </c:strCache>
            </c:strRef>
          </c:cat>
          <c:val>
            <c:numRef>
              <c:f>'Chart Data'!$H$15:$H$25</c:f>
              <c:numCache>
                <c:formatCode>0%</c:formatCode>
                <c:ptCount val="11"/>
                <c:pt idx="0">
                  <c:v>0.12409887937638096</c:v>
                </c:pt>
                <c:pt idx="1">
                  <c:v>0.17597353158258686</c:v>
                </c:pt>
                <c:pt idx="2">
                  <c:v>0.14022393845766984</c:v>
                </c:pt>
                <c:pt idx="3">
                  <c:v>9.1070168780399197E-2</c:v>
                </c:pt>
                <c:pt idx="4">
                  <c:v>9.8543166012018818E-2</c:v>
                </c:pt>
                <c:pt idx="5">
                  <c:v>5.8017243587206301E-2</c:v>
                </c:pt>
                <c:pt idx="6">
                  <c:v>6.8873765113750388E-2</c:v>
                </c:pt>
                <c:pt idx="7">
                  <c:v>3.4569597176205426E-2</c:v>
                </c:pt>
                <c:pt idx="8">
                  <c:v>3.9830684085654475E-2</c:v>
                </c:pt>
                <c:pt idx="9">
                  <c:v>1.0643712470284727E-2</c:v>
                </c:pt>
                <c:pt idx="10" formatCode="0.0%">
                  <c:v>4.2659600971377866E-3</c:v>
                </c:pt>
              </c:numCache>
            </c:numRef>
          </c:val>
          <c:extLst>
            <c:ext xmlns:c16="http://schemas.microsoft.com/office/drawing/2014/chart" uri="{C3380CC4-5D6E-409C-BE32-E72D297353CC}">
              <c16:uniqueId val="{00000001-55AC-4466-91DE-06F1EFB5F6EC}"/>
            </c:ext>
          </c:extLst>
        </c:ser>
        <c:dLbls>
          <c:showLegendKey val="0"/>
          <c:showVal val="0"/>
          <c:showCatName val="0"/>
          <c:showSerName val="0"/>
          <c:showPercent val="0"/>
          <c:showBubbleSize val="0"/>
        </c:dLbls>
        <c:gapWidth val="182"/>
        <c:overlap val="-51"/>
        <c:axId val="145784071"/>
        <c:axId val="145785383"/>
      </c:barChart>
      <c:catAx>
        <c:axId val="1457840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5785383"/>
        <c:crosses val="autoZero"/>
        <c:auto val="1"/>
        <c:lblAlgn val="ctr"/>
        <c:lblOffset val="100"/>
        <c:noMultiLvlLbl val="0"/>
      </c:catAx>
      <c:valAx>
        <c:axId val="145785383"/>
        <c:scaling>
          <c:orientation val="minMax"/>
        </c:scaling>
        <c:delete val="1"/>
        <c:axPos val="t"/>
        <c:numFmt formatCode="0%" sourceLinked="1"/>
        <c:majorTickMark val="none"/>
        <c:minorTickMark val="none"/>
        <c:tickLblPos val="nextTo"/>
        <c:crossAx val="145784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3</xdr:row>
      <xdr:rowOff>150000</xdr:rowOff>
    </xdr:from>
    <xdr:to>
      <xdr:col>15</xdr:col>
      <xdr:colOff>76200</xdr:colOff>
      <xdr:row>18</xdr:row>
      <xdr:rowOff>171450</xdr:rowOff>
    </xdr:to>
    <xdr:grpSp>
      <xdr:nvGrpSpPr>
        <xdr:cNvPr id="32" name="Group 31" descr="The image is an infographic with a series of boxes describing the key points. The boxes show:&#10;• A total of £23,880,689 verified financial gain was secured for clients in 2020/21&#10;• The proportion of South Lanarkshire clients aged 35-44 increased 5% between 2019/20 and 2020/21&#10;• Clients self-reported positive outcomes as a result of receiving advice &quot;They made me feel really understood.&quot;&#10;• 14% of clients in South Lanarkshire were Unemployed and Seeking Work in 2020/21, comparatively higher than 6% the previous year&#10;• In 2020/21 Utility Arrears made up 19% of the debts clients presented with, comparatively higher than 12% across services in Scotland&#10;• South Lanarkshire money and welfare rights advice services supported a total of 12,599 clients in 2020/21&#10;">
          <a:extLst>
            <a:ext uri="{FF2B5EF4-FFF2-40B4-BE49-F238E27FC236}">
              <a16:creationId xmlns:a16="http://schemas.microsoft.com/office/drawing/2014/main" id="{A16B12E6-B129-49FC-BC63-13893BECB57B}"/>
            </a:ext>
          </a:extLst>
        </xdr:cNvPr>
        <xdr:cNvGrpSpPr/>
      </xdr:nvGrpSpPr>
      <xdr:grpSpPr>
        <a:xfrm>
          <a:off x="295275" y="769125"/>
          <a:ext cx="9267825" cy="2878950"/>
          <a:chOff x="552450" y="988200"/>
          <a:chExt cx="9267825" cy="2878950"/>
        </a:xfrm>
      </xdr:grpSpPr>
      <xdr:grpSp>
        <xdr:nvGrpSpPr>
          <xdr:cNvPr id="20" name="Group 19">
            <a:extLst>
              <a:ext uri="{FF2B5EF4-FFF2-40B4-BE49-F238E27FC236}">
                <a16:creationId xmlns:a16="http://schemas.microsoft.com/office/drawing/2014/main" id="{9CF25EBE-12D5-4005-B822-1D71DD7DE36C}"/>
              </a:ext>
            </a:extLst>
          </xdr:cNvPr>
          <xdr:cNvGrpSpPr/>
        </xdr:nvGrpSpPr>
        <xdr:grpSpPr>
          <a:xfrm>
            <a:off x="552450" y="988200"/>
            <a:ext cx="3457575" cy="1183500"/>
            <a:chOff x="552450" y="988200"/>
            <a:chExt cx="3457575" cy="1183500"/>
          </a:xfrm>
        </xdr:grpSpPr>
        <xdr:sp macro="" textlink="">
          <xdr:nvSpPr>
            <xdr:cNvPr id="5" name="TextBox 4">
              <a:extLst>
                <a:ext uri="{FF2B5EF4-FFF2-40B4-BE49-F238E27FC236}">
                  <a16:creationId xmlns:a16="http://schemas.microsoft.com/office/drawing/2014/main" id="{A6D8D308-1767-4E9E-B0D7-59E2F26FCF4C}"/>
                </a:ext>
              </a:extLst>
            </xdr:cNvPr>
            <xdr:cNvSpPr txBox="1"/>
          </xdr:nvSpPr>
          <xdr:spPr>
            <a:xfrm>
              <a:off x="552450" y="1000125"/>
              <a:ext cx="3457575" cy="11715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A total of </a:t>
              </a:r>
            </a:p>
            <a:p>
              <a:r>
                <a:rPr lang="en-GB" sz="2800" b="1">
                  <a:solidFill>
                    <a:srgbClr val="C00000"/>
                  </a:solidFill>
                </a:rPr>
                <a:t>£23,880,689 </a:t>
              </a:r>
            </a:p>
            <a:p>
              <a:r>
                <a:rPr lang="en-GB" sz="1100"/>
                <a:t>verified financial gain was secured for clients in 2020/21</a:t>
              </a:r>
            </a:p>
          </xdr:txBody>
        </xdr:sp>
        <xdr:pic>
          <xdr:nvPicPr>
            <xdr:cNvPr id="11" name="Graphic 10" descr="Coins">
              <a:extLst>
                <a:ext uri="{FF2B5EF4-FFF2-40B4-BE49-F238E27FC236}">
                  <a16:creationId xmlns:a16="http://schemas.microsoft.com/office/drawing/2014/main" id="{688D73A1-AD20-4949-91CA-8B5307836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97975" y="988200"/>
              <a:ext cx="914400" cy="914400"/>
            </a:xfrm>
            <a:prstGeom prst="rect">
              <a:avLst/>
            </a:prstGeom>
          </xdr:spPr>
        </xdr:pic>
      </xdr:grpSp>
      <xdr:grpSp>
        <xdr:nvGrpSpPr>
          <xdr:cNvPr id="31" name="Group 30">
            <a:extLst>
              <a:ext uri="{FF2B5EF4-FFF2-40B4-BE49-F238E27FC236}">
                <a16:creationId xmlns:a16="http://schemas.microsoft.com/office/drawing/2014/main" id="{07DF89B7-F2B2-4F78-8F6E-97292D1DE3AA}"/>
              </a:ext>
            </a:extLst>
          </xdr:cNvPr>
          <xdr:cNvGrpSpPr/>
        </xdr:nvGrpSpPr>
        <xdr:grpSpPr>
          <a:xfrm>
            <a:off x="7219951" y="990600"/>
            <a:ext cx="2600324" cy="1557300"/>
            <a:chOff x="7219951" y="990600"/>
            <a:chExt cx="2600324" cy="1557300"/>
          </a:xfrm>
        </xdr:grpSpPr>
        <xdr:sp macro="" textlink="">
          <xdr:nvSpPr>
            <xdr:cNvPr id="30" name="TextBox 29">
              <a:extLst>
                <a:ext uri="{FF2B5EF4-FFF2-40B4-BE49-F238E27FC236}">
                  <a16:creationId xmlns:a16="http://schemas.microsoft.com/office/drawing/2014/main" id="{C18DEBA2-AD76-4DB9-B50A-E32A82F37D66}"/>
                </a:ext>
              </a:extLst>
            </xdr:cNvPr>
            <xdr:cNvSpPr txBox="1"/>
          </xdr:nvSpPr>
          <xdr:spPr>
            <a:xfrm>
              <a:off x="7219951" y="990600"/>
              <a:ext cx="2600324" cy="14954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BDC5B9CF-C57B-4AA3-B65A-281AE7513E8F}"/>
                </a:ext>
              </a:extLst>
            </xdr:cNvPr>
            <xdr:cNvSpPr txBox="1"/>
          </xdr:nvSpPr>
          <xdr:spPr>
            <a:xfrm>
              <a:off x="7239001" y="1028700"/>
              <a:ext cx="2533650"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Clients self-reported</a:t>
              </a:r>
              <a:r>
                <a:rPr lang="en-GB" sz="1100" baseline="0"/>
                <a:t> positive outcomes as a result of receiving advice </a:t>
              </a:r>
            </a:p>
            <a:p>
              <a:r>
                <a:rPr lang="en-GB" sz="1600" b="1" baseline="0">
                  <a:solidFill>
                    <a:schemeClr val="accent5">
                      <a:lumMod val="50000"/>
                    </a:schemeClr>
                  </a:solidFill>
                </a:rPr>
                <a:t>"They made me feel really understood."</a:t>
              </a:r>
              <a:endParaRPr lang="en-GB" sz="1600" b="1">
                <a:solidFill>
                  <a:schemeClr val="accent5">
                    <a:lumMod val="50000"/>
                  </a:schemeClr>
                </a:solidFill>
              </a:endParaRPr>
            </a:p>
          </xdr:txBody>
        </xdr:sp>
        <xdr:pic>
          <xdr:nvPicPr>
            <xdr:cNvPr id="13" name="Graphic 12" descr="Smiling face with no fill">
              <a:extLst>
                <a:ext uri="{FF2B5EF4-FFF2-40B4-BE49-F238E27FC236}">
                  <a16:creationId xmlns:a16="http://schemas.microsoft.com/office/drawing/2014/main" id="{E64F4127-F894-4359-B86F-E5D2BE2E138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862975" y="1633500"/>
              <a:ext cx="914400" cy="914400"/>
            </a:xfrm>
            <a:prstGeom prst="rect">
              <a:avLst/>
            </a:prstGeom>
          </xdr:spPr>
        </xdr:pic>
      </xdr:grpSp>
      <xdr:grpSp>
        <xdr:nvGrpSpPr>
          <xdr:cNvPr id="29" name="Group 28">
            <a:extLst>
              <a:ext uri="{FF2B5EF4-FFF2-40B4-BE49-F238E27FC236}">
                <a16:creationId xmlns:a16="http://schemas.microsoft.com/office/drawing/2014/main" id="{AE2DC372-56C7-4AA3-B7E0-FB9FC7CB75F2}"/>
              </a:ext>
            </a:extLst>
          </xdr:cNvPr>
          <xdr:cNvGrpSpPr/>
        </xdr:nvGrpSpPr>
        <xdr:grpSpPr>
          <a:xfrm>
            <a:off x="6924675" y="2562225"/>
            <a:ext cx="2886075" cy="1304925"/>
            <a:chOff x="6924675" y="2562225"/>
            <a:chExt cx="2886075" cy="1304925"/>
          </a:xfrm>
        </xdr:grpSpPr>
        <xdr:sp macro="" textlink="">
          <xdr:nvSpPr>
            <xdr:cNvPr id="28" name="TextBox 27">
              <a:extLst>
                <a:ext uri="{FF2B5EF4-FFF2-40B4-BE49-F238E27FC236}">
                  <a16:creationId xmlns:a16="http://schemas.microsoft.com/office/drawing/2014/main" id="{8BF4E254-9237-40AC-B6A8-17D13E236E5A}"/>
                </a:ext>
              </a:extLst>
            </xdr:cNvPr>
            <xdr:cNvSpPr txBox="1"/>
          </xdr:nvSpPr>
          <xdr:spPr>
            <a:xfrm>
              <a:off x="6924675" y="2562225"/>
              <a:ext cx="2886075" cy="13049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01AB2355-E8F8-4D56-8EEF-6CDB07499CB8}"/>
                </a:ext>
              </a:extLst>
            </xdr:cNvPr>
            <xdr:cNvSpPr txBox="1"/>
          </xdr:nvSpPr>
          <xdr:spPr>
            <a:xfrm>
              <a:off x="7019925" y="2609851"/>
              <a:ext cx="2047875" cy="1238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South Lanarkshire money and welfare rights advice services supported a total</a:t>
              </a:r>
              <a:r>
                <a:rPr lang="en-GB" sz="1100" baseline="0"/>
                <a:t> of </a:t>
              </a:r>
              <a:r>
                <a:rPr lang="en-GB" sz="2800" b="1" baseline="0">
                  <a:solidFill>
                    <a:schemeClr val="accent3">
                      <a:lumMod val="50000"/>
                    </a:schemeClr>
                  </a:solidFill>
                </a:rPr>
                <a:t>12,599</a:t>
              </a:r>
              <a:r>
                <a:rPr lang="en-GB" sz="1100" baseline="0"/>
                <a:t> </a:t>
              </a:r>
            </a:p>
            <a:p>
              <a:r>
                <a:rPr lang="en-GB" sz="1100" baseline="0"/>
                <a:t>clients in 2020/21</a:t>
              </a:r>
              <a:endParaRPr lang="en-GB" sz="1100"/>
            </a:p>
          </xdr:txBody>
        </xdr:sp>
        <xdr:pic>
          <xdr:nvPicPr>
            <xdr:cNvPr id="15" name="Graphic 14" descr="Users">
              <a:extLst>
                <a:ext uri="{FF2B5EF4-FFF2-40B4-BE49-F238E27FC236}">
                  <a16:creationId xmlns:a16="http://schemas.microsoft.com/office/drawing/2014/main" id="{69979D3F-D16D-4CB3-888D-CBE5AFC3C0E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08175" y="2926500"/>
              <a:ext cx="914400" cy="914400"/>
            </a:xfrm>
            <a:prstGeom prst="rect">
              <a:avLst/>
            </a:prstGeom>
          </xdr:spPr>
        </xdr:pic>
      </xdr:grpSp>
      <xdr:grpSp>
        <xdr:nvGrpSpPr>
          <xdr:cNvPr id="26" name="Group 25">
            <a:extLst>
              <a:ext uri="{FF2B5EF4-FFF2-40B4-BE49-F238E27FC236}">
                <a16:creationId xmlns:a16="http://schemas.microsoft.com/office/drawing/2014/main" id="{47AA778C-BA59-40AB-8E25-D55A66BF6ABA}"/>
              </a:ext>
            </a:extLst>
          </xdr:cNvPr>
          <xdr:cNvGrpSpPr/>
        </xdr:nvGrpSpPr>
        <xdr:grpSpPr>
          <a:xfrm>
            <a:off x="4095750" y="1000125"/>
            <a:ext cx="3067050" cy="1419225"/>
            <a:chOff x="4095750" y="1000125"/>
            <a:chExt cx="3067050" cy="1419225"/>
          </a:xfrm>
        </xdr:grpSpPr>
        <xdr:sp macro="" textlink="">
          <xdr:nvSpPr>
            <xdr:cNvPr id="25" name="TextBox 24">
              <a:extLst>
                <a:ext uri="{FF2B5EF4-FFF2-40B4-BE49-F238E27FC236}">
                  <a16:creationId xmlns:a16="http://schemas.microsoft.com/office/drawing/2014/main" id="{70F082D2-689A-499D-8E5A-CF5C6C6D59E8}"/>
                </a:ext>
              </a:extLst>
            </xdr:cNvPr>
            <xdr:cNvSpPr txBox="1"/>
          </xdr:nvSpPr>
          <xdr:spPr>
            <a:xfrm>
              <a:off x="4095750" y="1000125"/>
              <a:ext cx="3067050" cy="14192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E24F318D-EFF0-4A84-A791-5C2308816F35}"/>
                </a:ext>
              </a:extLst>
            </xdr:cNvPr>
            <xdr:cNvSpPr txBox="1"/>
          </xdr:nvSpPr>
          <xdr:spPr>
            <a:xfrm>
              <a:off x="4991100" y="1104899"/>
              <a:ext cx="2066925" cy="1276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South Lanarkshire</a:t>
              </a:r>
              <a:r>
                <a:rPr lang="en-GB" sz="1100" baseline="0"/>
                <a:t> clients aged 35-44 increased </a:t>
              </a:r>
            </a:p>
            <a:p>
              <a:r>
                <a:rPr lang="en-GB" sz="2800" b="1" i="0" baseline="0">
                  <a:solidFill>
                    <a:schemeClr val="accent3">
                      <a:lumMod val="50000"/>
                    </a:schemeClr>
                  </a:solidFill>
                </a:rPr>
                <a:t>5%</a:t>
              </a:r>
            </a:p>
            <a:p>
              <a:r>
                <a:rPr lang="en-GB" sz="1100" baseline="0"/>
                <a:t> between 2019/20 and 2020/21</a:t>
              </a:r>
              <a:endParaRPr lang="en-GB" sz="1100"/>
            </a:p>
          </xdr:txBody>
        </xdr:sp>
        <xdr:pic>
          <xdr:nvPicPr>
            <xdr:cNvPr id="17" name="Graphic 16" descr="Man and woman">
              <a:extLst>
                <a:ext uri="{FF2B5EF4-FFF2-40B4-BE49-F238E27FC236}">
                  <a16:creationId xmlns:a16="http://schemas.microsoft.com/office/drawing/2014/main" id="{AB75C5EA-3A92-41EF-8EF0-F2F4FD74BF5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143300" y="1285800"/>
              <a:ext cx="914400" cy="914400"/>
            </a:xfrm>
            <a:prstGeom prst="rect">
              <a:avLst/>
            </a:prstGeom>
          </xdr:spPr>
        </xdr:pic>
      </xdr:grpSp>
      <xdr:grpSp>
        <xdr:nvGrpSpPr>
          <xdr:cNvPr id="27" name="Group 26">
            <a:extLst>
              <a:ext uri="{FF2B5EF4-FFF2-40B4-BE49-F238E27FC236}">
                <a16:creationId xmlns:a16="http://schemas.microsoft.com/office/drawing/2014/main" id="{8077E3A5-4AA9-4D3C-8D45-AC703C2B5E1D}"/>
              </a:ext>
            </a:extLst>
          </xdr:cNvPr>
          <xdr:cNvGrpSpPr/>
        </xdr:nvGrpSpPr>
        <xdr:grpSpPr>
          <a:xfrm>
            <a:off x="3643311" y="2481262"/>
            <a:ext cx="3205164" cy="1376363"/>
            <a:chOff x="3643311" y="2481262"/>
            <a:chExt cx="3205164" cy="1376363"/>
          </a:xfrm>
        </xdr:grpSpPr>
        <xdr:sp macro="" textlink="">
          <xdr:nvSpPr>
            <xdr:cNvPr id="4" name="TextBox 3">
              <a:extLst>
                <a:ext uri="{FF2B5EF4-FFF2-40B4-BE49-F238E27FC236}">
                  <a16:creationId xmlns:a16="http://schemas.microsoft.com/office/drawing/2014/main" id="{1FB8725B-315B-43E2-93CC-7933D08C3500}"/>
                </a:ext>
              </a:extLst>
            </xdr:cNvPr>
            <xdr:cNvSpPr txBox="1"/>
          </xdr:nvSpPr>
          <xdr:spPr>
            <a:xfrm>
              <a:off x="3643311" y="2481262"/>
              <a:ext cx="3205164" cy="137636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Utility Arrears made up </a:t>
              </a:r>
            </a:p>
            <a:p>
              <a:r>
                <a:rPr lang="en-GB" sz="2800" b="1">
                  <a:solidFill>
                    <a:srgbClr val="C00000"/>
                  </a:solidFill>
                </a:rPr>
                <a:t>19%</a:t>
              </a:r>
              <a:r>
                <a:rPr lang="en-GB" sz="1100"/>
                <a:t> </a:t>
              </a:r>
            </a:p>
            <a:p>
              <a:r>
                <a:rPr lang="en-GB" sz="1100"/>
                <a:t>of the debts clients presented with, comparatively higher than 12%</a:t>
              </a:r>
              <a:r>
                <a:rPr lang="en-GB" sz="1100" baseline="0"/>
                <a:t> across services in Scotland</a:t>
              </a:r>
              <a:endParaRPr lang="en-GB" sz="1100"/>
            </a:p>
          </xdr:txBody>
        </xdr:sp>
        <xdr:pic>
          <xdr:nvPicPr>
            <xdr:cNvPr id="19" name="Graphic 18" descr="Lightbulb">
              <a:extLst>
                <a:ext uri="{FF2B5EF4-FFF2-40B4-BE49-F238E27FC236}">
                  <a16:creationId xmlns:a16="http://schemas.microsoft.com/office/drawing/2014/main" id="{1D2F0949-65A7-41C3-AC7B-ECDF55D4F99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817300" y="2502600"/>
              <a:ext cx="914400" cy="914400"/>
            </a:xfrm>
            <a:prstGeom prst="rect">
              <a:avLst/>
            </a:prstGeom>
          </xdr:spPr>
        </xdr:pic>
      </xdr:grpSp>
      <xdr:grpSp>
        <xdr:nvGrpSpPr>
          <xdr:cNvPr id="24" name="Group 23">
            <a:extLst>
              <a:ext uri="{FF2B5EF4-FFF2-40B4-BE49-F238E27FC236}">
                <a16:creationId xmlns:a16="http://schemas.microsoft.com/office/drawing/2014/main" id="{60767C10-DEE0-43AF-A191-31563A40D6C7}"/>
              </a:ext>
            </a:extLst>
          </xdr:cNvPr>
          <xdr:cNvGrpSpPr/>
        </xdr:nvGrpSpPr>
        <xdr:grpSpPr>
          <a:xfrm>
            <a:off x="571500" y="2266949"/>
            <a:ext cx="2971800" cy="1590675"/>
            <a:chOff x="552450" y="2247899"/>
            <a:chExt cx="2971800" cy="1590675"/>
          </a:xfrm>
        </xdr:grpSpPr>
        <xdr:sp macro="" textlink="">
          <xdr:nvSpPr>
            <xdr:cNvPr id="23" name="TextBox 22">
              <a:extLst>
                <a:ext uri="{FF2B5EF4-FFF2-40B4-BE49-F238E27FC236}">
                  <a16:creationId xmlns:a16="http://schemas.microsoft.com/office/drawing/2014/main" id="{98367396-AB16-4F1E-A811-18F8A199FF91}"/>
                </a:ext>
              </a:extLst>
            </xdr:cNvPr>
            <xdr:cNvSpPr txBox="1"/>
          </xdr:nvSpPr>
          <xdr:spPr>
            <a:xfrm>
              <a:off x="552450" y="2247899"/>
              <a:ext cx="2971800" cy="15906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59F39DA4-03E1-4BE3-B202-4D4855C1BCC9}"/>
                </a:ext>
              </a:extLst>
            </xdr:cNvPr>
            <xdr:cNvSpPr txBox="1"/>
          </xdr:nvSpPr>
          <xdr:spPr>
            <a:xfrm>
              <a:off x="609601" y="2324098"/>
              <a:ext cx="1933574" cy="142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14%</a:t>
              </a:r>
              <a:r>
                <a:rPr lang="en-GB" sz="1100" baseline="0">
                  <a:solidFill>
                    <a:schemeClr val="accent5">
                      <a:lumMod val="50000"/>
                    </a:schemeClr>
                  </a:solidFill>
                </a:rPr>
                <a:t> </a:t>
              </a:r>
            </a:p>
            <a:p>
              <a:r>
                <a:rPr lang="en-GB" sz="1100" baseline="0"/>
                <a:t>of clients in South Lanarkshire were Unemployed and Seeking Work in 2020/21, comparatively higher than </a:t>
              </a:r>
              <a:r>
                <a:rPr lang="en-GB" sz="1100"/>
                <a:t>6% the previous</a:t>
              </a:r>
              <a:r>
                <a:rPr lang="en-GB" sz="1100" baseline="0"/>
                <a:t> year</a:t>
              </a:r>
              <a:endParaRPr lang="en-GB" sz="1100"/>
            </a:p>
          </xdr:txBody>
        </xdr:sp>
        <xdr:pic>
          <xdr:nvPicPr>
            <xdr:cNvPr id="22" name="Graphic 21" descr="Briefcase">
              <a:extLst>
                <a:ext uri="{FF2B5EF4-FFF2-40B4-BE49-F238E27FC236}">
                  <a16:creationId xmlns:a16="http://schemas.microsoft.com/office/drawing/2014/main" id="{1A496195-DCA2-4D45-99C3-346A7FFD0FC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533650" y="262890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xdr:row>
      <xdr:rowOff>76200</xdr:rowOff>
    </xdr:from>
    <xdr:to>
      <xdr:col>10</xdr:col>
      <xdr:colOff>34500</xdr:colOff>
      <xdr:row>21</xdr:row>
      <xdr:rowOff>56700</xdr:rowOff>
    </xdr:to>
    <xdr:graphicFrame macro="">
      <xdr:nvGraphicFramePr>
        <xdr:cNvPr id="2" name="Chart 1" descr="This graph shows in 2020/21 there was a greater proportion of younger clients supported by South Lanarkshire money and welfare rights advice services. Clients aged 16-34 made up 27% of clients in 2020/21 compared with 23% in 2019/20 and clients aged 35-44 made up 18% compared with 14% the year prior.&#10;">
          <a:extLst>
            <a:ext uri="{FF2B5EF4-FFF2-40B4-BE49-F238E27FC236}">
              <a16:creationId xmlns:a16="http://schemas.microsoft.com/office/drawing/2014/main" id="{0EE6BB21-8D7D-40F2-8C07-A06E42E83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180975</xdr:colOff>
      <xdr:row>2</xdr:row>
      <xdr:rowOff>85726</xdr:rowOff>
    </xdr:from>
    <xdr:to>
      <xdr:col>16</xdr:col>
      <xdr:colOff>238125</xdr:colOff>
      <xdr:row>8</xdr:row>
      <xdr:rowOff>9526</xdr:rowOff>
    </xdr:to>
    <xdr:sp macro="" textlink="">
      <xdr:nvSpPr>
        <xdr:cNvPr id="3" name="TextBox 2">
          <a:extLst>
            <a:ext uri="{FF2B5EF4-FFF2-40B4-BE49-F238E27FC236}">
              <a16:creationId xmlns:a16="http://schemas.microsoft.com/office/drawing/2014/main" id="{9DAA4924-A2E7-4737-9C1F-866009244175}"/>
            </a:ext>
          </a:extLst>
        </xdr:cNvPr>
        <xdr:cNvSpPr txBox="1"/>
      </xdr:nvSpPr>
      <xdr:spPr>
        <a:xfrm>
          <a:off x="6276975" y="466726"/>
          <a:ext cx="3714750" cy="1066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there was a greater proportion of younger clients supported by South Lanarkshire money and welfare rights</a:t>
          </a:r>
          <a:r>
            <a:rPr lang="en-GB" sz="1100" baseline="0"/>
            <a:t> advice services. Clients aged 16-34 made up 27% of clients in 2020/21 compared with 23% in 2019/20 and clients aged 35-44 made up 18% compared with 14% the year prior.</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xdr:row>
      <xdr:rowOff>114300</xdr:rowOff>
    </xdr:from>
    <xdr:to>
      <xdr:col>10</xdr:col>
      <xdr:colOff>82125</xdr:colOff>
      <xdr:row>21</xdr:row>
      <xdr:rowOff>94800</xdr:rowOff>
    </xdr:to>
    <xdr:graphicFrame macro="">
      <xdr:nvGraphicFramePr>
        <xdr:cNvPr id="2" name="Chart 1" descr="This graph shows in 2020/21 14% of money and welfare rights advice clients in South Lanarkshire stated their economic status was &quot;Unemployed and seeking work&quot;. This represents an increase of 8% from the previous year. &#10;">
          <a:extLst>
            <a:ext uri="{FF2B5EF4-FFF2-40B4-BE49-F238E27FC236}">
              <a16:creationId xmlns:a16="http://schemas.microsoft.com/office/drawing/2014/main" id="{987215D1-7533-4790-B10F-F8F569666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2</xdr:row>
      <xdr:rowOff>114300</xdr:rowOff>
    </xdr:from>
    <xdr:to>
      <xdr:col>16</xdr:col>
      <xdr:colOff>257175</xdr:colOff>
      <xdr:row>7</xdr:row>
      <xdr:rowOff>95250</xdr:rowOff>
    </xdr:to>
    <xdr:sp macro="" textlink="">
      <xdr:nvSpPr>
        <xdr:cNvPr id="3" name="TextBox 2">
          <a:extLst>
            <a:ext uri="{FF2B5EF4-FFF2-40B4-BE49-F238E27FC236}">
              <a16:creationId xmlns:a16="http://schemas.microsoft.com/office/drawing/2014/main" id="{FAFDFED5-A673-43C2-AC21-6FC4ECA8A964}"/>
            </a:ext>
          </a:extLst>
        </xdr:cNvPr>
        <xdr:cNvSpPr txBox="1"/>
      </xdr:nvSpPr>
      <xdr:spPr>
        <a:xfrm>
          <a:off x="6410325" y="495300"/>
          <a:ext cx="3600450" cy="933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14% of money and welfare rights advice clients in South Lanarkshire stated their economic status was "Unemployed and seeking work". This represents an increase of 8% from the previous year.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2</xdr:row>
      <xdr:rowOff>76200</xdr:rowOff>
    </xdr:from>
    <xdr:to>
      <xdr:col>10</xdr:col>
      <xdr:colOff>148800</xdr:colOff>
      <xdr:row>21</xdr:row>
      <xdr:rowOff>56700</xdr:rowOff>
    </xdr:to>
    <xdr:graphicFrame macro="">
      <xdr:nvGraphicFramePr>
        <xdr:cNvPr id="2" name="Chart 1" descr="This graph shows of the total debt clients associated with each debt type, Utility Arrears were the most common debt type in South Lanarkshire. In 2020/21 Utility Arrears made up 19% of the debts clients presented with, which is proportionally higher than 12% across services in Scotland. &#10;">
          <a:extLst>
            <a:ext uri="{FF2B5EF4-FFF2-40B4-BE49-F238E27FC236}">
              <a16:creationId xmlns:a16="http://schemas.microsoft.com/office/drawing/2014/main" id="{463A0303-F081-4456-BB51-3DA6B5832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85725</xdr:rowOff>
    </xdr:from>
    <xdr:to>
      <xdr:col>16</xdr:col>
      <xdr:colOff>257175</xdr:colOff>
      <xdr:row>8</xdr:row>
      <xdr:rowOff>28575</xdr:rowOff>
    </xdr:to>
    <xdr:sp macro="" textlink="">
      <xdr:nvSpPr>
        <xdr:cNvPr id="3" name="TextBox 2">
          <a:extLst>
            <a:ext uri="{FF2B5EF4-FFF2-40B4-BE49-F238E27FC236}">
              <a16:creationId xmlns:a16="http://schemas.microsoft.com/office/drawing/2014/main" id="{71977E87-3FC6-4809-850B-A741C8C54CE5}"/>
            </a:ext>
          </a:extLst>
        </xdr:cNvPr>
        <xdr:cNvSpPr txBox="1"/>
      </xdr:nvSpPr>
      <xdr:spPr>
        <a:xfrm>
          <a:off x="6419850" y="466725"/>
          <a:ext cx="3590925" cy="1085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a:t>
          </a:r>
          <a:r>
            <a:rPr lang="en-GB" sz="1100" baseline="0"/>
            <a:t> the total debt clients associated with each debt type, Utility Arrears were the most common debt type in South Lanarkshire. In 2020/21 Utility Arrears made up 19% of the debts clients presented with, which is proportionally higher than 12% across services in Scotland. </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21</xdr:row>
      <xdr:rowOff>9525</xdr:rowOff>
    </xdr:from>
    <xdr:to>
      <xdr:col>5</xdr:col>
      <xdr:colOff>1514475</xdr:colOff>
      <xdr:row>28</xdr:row>
      <xdr:rowOff>95250</xdr:rowOff>
    </xdr:to>
    <xdr:sp macro="" textlink="">
      <xdr:nvSpPr>
        <xdr:cNvPr id="2" name="TextBox 1">
          <a:extLst>
            <a:ext uri="{FF2B5EF4-FFF2-40B4-BE49-F238E27FC236}">
              <a16:creationId xmlns:a16="http://schemas.microsoft.com/office/drawing/2014/main" id="{3E2316CE-A3A4-4F78-A646-601420FCBCF3}"/>
            </a:ext>
          </a:extLst>
        </xdr:cNvPr>
        <xdr:cNvSpPr txBox="1"/>
      </xdr:nvSpPr>
      <xdr:spPr>
        <a:xfrm>
          <a:off x="638175" y="4857750"/>
          <a:ext cx="11191875" cy="1419225"/>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Client Comments</a:t>
          </a:r>
        </a:p>
        <a:p>
          <a:r>
            <a:rPr lang="en-GB" sz="1100" i="1"/>
            <a:t>"The</a:t>
          </a:r>
          <a:r>
            <a:rPr lang="en-GB" sz="1100" i="1" baseline="0"/>
            <a:t> advisers were very helpful, friendly and kind. They put me at ease and helped with the problem I had very sympathetically."</a:t>
          </a:r>
        </a:p>
        <a:p>
          <a:endParaRPr lang="en-GB" sz="1100" i="1" baseline="0"/>
        </a:p>
        <a:p>
          <a:r>
            <a:rPr lang="en-GB" sz="1100" i="1" baseline="0"/>
            <a:t>"I found it a very good experience, the adviser was very friendly and helpful and they arranged for me to get what I needed within a day which I though was exceptional service. They also made me feel at ease on the phone as I was very anxious. 10/10 for service, couldn't fault one thing."</a:t>
          </a:r>
        </a:p>
        <a:p>
          <a:endParaRPr lang="en-GB" sz="1100" i="1" baseline="0"/>
        </a:p>
        <a:p>
          <a:r>
            <a:rPr lang="en-GB" sz="1100" i="1" baseline="0"/>
            <a:t>"My adviser went above and beyond, listening to my many troubles and the impact that the pressures of handling disability benefits had on me. They made me feel really understood!"</a:t>
          </a:r>
        </a:p>
        <a:p>
          <a:endParaRPr lang="en-GB"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workbookViewId="0"/>
  </sheetViews>
  <sheetFormatPr defaultRowHeight="15" x14ac:dyDescent="0.25"/>
  <cols>
    <col min="1" max="1" width="106.5703125" style="2" customWidth="1"/>
    <col min="2" max="16384" width="9.140625" style="2"/>
  </cols>
  <sheetData>
    <row r="1" spans="1:3" ht="21" x14ac:dyDescent="0.35">
      <c r="A1" s="455" t="s">
        <v>0</v>
      </c>
    </row>
    <row r="2" spans="1:3" ht="18.75" x14ac:dyDescent="0.3">
      <c r="A2" s="901" t="s">
        <v>1</v>
      </c>
      <c r="B2" s="901"/>
      <c r="C2" s="901"/>
    </row>
    <row r="4" spans="1:3" ht="90" x14ac:dyDescent="0.25">
      <c r="A4" s="454" t="s">
        <v>2</v>
      </c>
    </row>
    <row r="6" spans="1:3" ht="21" x14ac:dyDescent="0.35">
      <c r="A6" s="455" t="s">
        <v>3</v>
      </c>
    </row>
    <row r="7" spans="1:3" x14ac:dyDescent="0.25">
      <c r="A7" s="456" t="s">
        <v>4</v>
      </c>
    </row>
    <row r="8" spans="1:3" x14ac:dyDescent="0.25">
      <c r="A8" s="457" t="s">
        <v>5</v>
      </c>
    </row>
    <row r="10" spans="1:3" x14ac:dyDescent="0.25">
      <c r="A10" s="5" t="s">
        <v>6</v>
      </c>
    </row>
    <row r="11" spans="1:3" x14ac:dyDescent="0.25">
      <c r="A11" s="456" t="s">
        <v>7</v>
      </c>
    </row>
    <row r="12" spans="1:3" x14ac:dyDescent="0.25">
      <c r="A12" s="456" t="s">
        <v>8</v>
      </c>
    </row>
    <row r="13" spans="1:3" x14ac:dyDescent="0.25">
      <c r="A13" s="456" t="s">
        <v>9</v>
      </c>
    </row>
    <row r="14" spans="1:3" x14ac:dyDescent="0.25">
      <c r="A14" s="456" t="s">
        <v>10</v>
      </c>
    </row>
    <row r="15" spans="1:3" x14ac:dyDescent="0.25">
      <c r="A15" s="456" t="s">
        <v>11</v>
      </c>
    </row>
    <row r="16" spans="1:3" x14ac:dyDescent="0.25">
      <c r="A16" s="457" t="s">
        <v>12</v>
      </c>
    </row>
    <row r="17" spans="1:1" x14ac:dyDescent="0.25">
      <c r="A17" s="456" t="s">
        <v>13</v>
      </c>
    </row>
    <row r="18" spans="1:1" x14ac:dyDescent="0.25">
      <c r="A18" s="456" t="s">
        <v>14</v>
      </c>
    </row>
    <row r="19" spans="1:1" x14ac:dyDescent="0.25">
      <c r="A19" s="456" t="s">
        <v>15</v>
      </c>
    </row>
    <row r="21" spans="1:1" x14ac:dyDescent="0.25">
      <c r="A21" s="5" t="s">
        <v>16</v>
      </c>
    </row>
    <row r="22" spans="1:1" x14ac:dyDescent="0.25">
      <c r="A22" s="456" t="s">
        <v>17</v>
      </c>
    </row>
    <row r="23" spans="1:1" x14ac:dyDescent="0.25">
      <c r="A23" s="456" t="s">
        <v>18</v>
      </c>
    </row>
    <row r="24" spans="1:1" x14ac:dyDescent="0.25">
      <c r="A24" s="456"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Age Chart'!A1" display="Age Chart" xr:uid="{BB769323-D72B-407F-846D-2800D0709D21}"/>
    <hyperlink ref="A23" location="'Economic Status Chart'!A1" display="Economic Status Chart" xr:uid="{E2C97B1C-E35C-4F36-8086-6A1B00DB0739}"/>
    <hyperlink ref="A24" location="'Debt Chart'!A1" display="Debt Chart" xr:uid="{DBE403B1-4E25-49C1-BED8-2C57265642F9}"/>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4"/>
  <sheetViews>
    <sheetView zoomScaleNormal="100" workbookViewId="0">
      <selection activeCell="B1" sqref="B1"/>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3" t="s">
        <v>1</v>
      </c>
      <c r="C1" s="453"/>
      <c r="D1" s="453"/>
    </row>
    <row r="2" spans="1:4" x14ac:dyDescent="0.25">
      <c r="A2" s="5" t="s">
        <v>4</v>
      </c>
    </row>
    <row r="3" spans="1:4" x14ac:dyDescent="0.25">
      <c r="A3" s="215"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460" t="s">
        <v>26</v>
      </c>
      <c r="C11" s="5"/>
    </row>
    <row r="12" spans="1:4" ht="60" x14ac:dyDescent="0.25">
      <c r="B12" s="874" t="s">
        <v>27</v>
      </c>
      <c r="C12" s="449"/>
    </row>
    <row r="13" spans="1:4" ht="45" x14ac:dyDescent="0.25">
      <c r="B13" s="882" t="s">
        <v>28</v>
      </c>
      <c r="C13" s="449"/>
    </row>
    <row r="14" spans="1:4" ht="135" x14ac:dyDescent="0.25">
      <c r="B14" s="883" t="s">
        <v>29</v>
      </c>
      <c r="C14" s="449"/>
    </row>
    <row r="15" spans="1:4" ht="75" x14ac:dyDescent="0.25">
      <c r="B15" s="451" t="s">
        <v>30</v>
      </c>
    </row>
    <row r="16" spans="1:4" x14ac:dyDescent="0.25">
      <c r="B16" s="450" t="s">
        <v>31</v>
      </c>
    </row>
    <row r="17" spans="1:2" x14ac:dyDescent="0.25">
      <c r="A17" s="414"/>
      <c r="B17" s="459" t="s">
        <v>8</v>
      </c>
    </row>
    <row r="18" spans="1:2" ht="30" x14ac:dyDescent="0.25">
      <c r="A18" s="414"/>
      <c r="B18" s="884" t="s">
        <v>32</v>
      </c>
    </row>
    <row r="19" spans="1:2" x14ac:dyDescent="0.25">
      <c r="A19" s="414"/>
      <c r="B19" s="881" t="s">
        <v>33</v>
      </c>
    </row>
    <row r="20" spans="1:2" x14ac:dyDescent="0.25">
      <c r="A20" s="886" t="s">
        <v>34</v>
      </c>
      <c r="B20" s="451" t="s">
        <v>35</v>
      </c>
    </row>
    <row r="21" spans="1:2" ht="30" x14ac:dyDescent="0.25">
      <c r="A21" s="887" t="s">
        <v>36</v>
      </c>
      <c r="B21" s="451" t="s">
        <v>37</v>
      </c>
    </row>
    <row r="22" spans="1:2" x14ac:dyDescent="0.25">
      <c r="A22" s="887" t="s">
        <v>38</v>
      </c>
      <c r="B22" s="451" t="s">
        <v>39</v>
      </c>
    </row>
    <row r="23" spans="1:2" ht="60" x14ac:dyDescent="0.25">
      <c r="A23" s="887" t="s">
        <v>40</v>
      </c>
      <c r="B23" s="451" t="s">
        <v>41</v>
      </c>
    </row>
    <row r="24" spans="1:2" ht="45" x14ac:dyDescent="0.25">
      <c r="A24" s="887" t="s">
        <v>42</v>
      </c>
      <c r="B24" s="451" t="s">
        <v>43</v>
      </c>
    </row>
    <row r="25" spans="1:2" x14ac:dyDescent="0.25">
      <c r="A25" s="887" t="s">
        <v>44</v>
      </c>
      <c r="B25" s="451" t="s">
        <v>45</v>
      </c>
    </row>
    <row r="26" spans="1:2" ht="30" x14ac:dyDescent="0.25">
      <c r="A26" s="887" t="s">
        <v>46</v>
      </c>
      <c r="B26" s="451" t="s">
        <v>47</v>
      </c>
    </row>
    <row r="27" spans="1:2" x14ac:dyDescent="0.25">
      <c r="A27" s="887" t="s">
        <v>48</v>
      </c>
      <c r="B27" s="451" t="s">
        <v>49</v>
      </c>
    </row>
    <row r="28" spans="1:2" x14ac:dyDescent="0.25">
      <c r="A28" s="888" t="s">
        <v>50</v>
      </c>
      <c r="B28" s="879" t="s">
        <v>51</v>
      </c>
    </row>
    <row r="29" spans="1:2" x14ac:dyDescent="0.25">
      <c r="A29" s="414"/>
      <c r="B29" s="459" t="s">
        <v>9</v>
      </c>
    </row>
    <row r="30" spans="1:2" x14ac:dyDescent="0.25">
      <c r="A30" s="886" t="s">
        <v>52</v>
      </c>
      <c r="B30" s="885" t="s">
        <v>53</v>
      </c>
    </row>
    <row r="31" spans="1:2" x14ac:dyDescent="0.25">
      <c r="A31" s="888" t="s">
        <v>54</v>
      </c>
      <c r="B31" s="879" t="s">
        <v>55</v>
      </c>
    </row>
    <row r="32" spans="1:2" x14ac:dyDescent="0.25">
      <c r="A32" s="414"/>
      <c r="B32" s="459" t="s">
        <v>10</v>
      </c>
    </row>
    <row r="33" spans="1:2" ht="90" x14ac:dyDescent="0.25">
      <c r="A33" s="893" t="s">
        <v>56</v>
      </c>
      <c r="B33" s="892" t="s">
        <v>57</v>
      </c>
    </row>
    <row r="34" spans="1:2" x14ac:dyDescent="0.25">
      <c r="A34" s="414"/>
      <c r="B34" s="459" t="s">
        <v>11</v>
      </c>
    </row>
    <row r="35" spans="1:2" x14ac:dyDescent="0.25">
      <c r="A35" s="886" t="s">
        <v>58</v>
      </c>
      <c r="B35" s="885" t="s">
        <v>59</v>
      </c>
    </row>
    <row r="36" spans="1:2" x14ac:dyDescent="0.25">
      <c r="A36" s="887" t="s">
        <v>60</v>
      </c>
      <c r="B36" s="451" t="s">
        <v>61</v>
      </c>
    </row>
    <row r="37" spans="1:2" x14ac:dyDescent="0.25">
      <c r="A37" s="890" t="s">
        <v>62</v>
      </c>
      <c r="B37" s="894" t="s">
        <v>63</v>
      </c>
    </row>
    <row r="38" spans="1:2" x14ac:dyDescent="0.25">
      <c r="A38" s="887" t="s">
        <v>64</v>
      </c>
      <c r="B38" s="894" t="s">
        <v>65</v>
      </c>
    </row>
    <row r="39" spans="1:2" x14ac:dyDescent="0.25">
      <c r="A39" s="887" t="s">
        <v>66</v>
      </c>
      <c r="B39" s="451" t="s">
        <v>67</v>
      </c>
    </row>
    <row r="40" spans="1:2" ht="30" x14ac:dyDescent="0.25">
      <c r="A40" s="887" t="s">
        <v>68</v>
      </c>
      <c r="B40" s="451" t="s">
        <v>69</v>
      </c>
    </row>
    <row r="41" spans="1:2" ht="30" x14ac:dyDescent="0.25">
      <c r="A41" s="888" t="s">
        <v>70</v>
      </c>
      <c r="B41" s="879" t="s">
        <v>71</v>
      </c>
    </row>
    <row r="42" spans="1:2" x14ac:dyDescent="0.25">
      <c r="A42" s="873"/>
      <c r="B42" s="459" t="s">
        <v>72</v>
      </c>
    </row>
    <row r="43" spans="1:2" x14ac:dyDescent="0.25">
      <c r="A43" s="873"/>
      <c r="B43" s="885" t="s">
        <v>73</v>
      </c>
    </row>
    <row r="44" spans="1:2" ht="30" x14ac:dyDescent="0.25">
      <c r="A44" s="886" t="s">
        <v>74</v>
      </c>
      <c r="B44" s="451" t="s">
        <v>75</v>
      </c>
    </row>
    <row r="45" spans="1:2" x14ac:dyDescent="0.25">
      <c r="A45" s="888" t="s">
        <v>76</v>
      </c>
      <c r="B45" s="879" t="s">
        <v>77</v>
      </c>
    </row>
    <row r="46" spans="1:2" x14ac:dyDescent="0.25">
      <c r="A46" s="414"/>
      <c r="B46" s="459" t="s">
        <v>13</v>
      </c>
    </row>
    <row r="47" spans="1:2" x14ac:dyDescent="0.25">
      <c r="A47" s="414"/>
      <c r="B47" s="452" t="s">
        <v>78</v>
      </c>
    </row>
    <row r="48" spans="1:2" ht="30" x14ac:dyDescent="0.25">
      <c r="A48" s="886" t="s">
        <v>79</v>
      </c>
      <c r="B48" s="452" t="s">
        <v>80</v>
      </c>
    </row>
    <row r="49" spans="1:2" x14ac:dyDescent="0.25">
      <c r="A49" s="887" t="s">
        <v>81</v>
      </c>
      <c r="B49" s="451" t="s">
        <v>82</v>
      </c>
    </row>
    <row r="50" spans="1:2" ht="30" x14ac:dyDescent="0.25">
      <c r="A50" s="887" t="s">
        <v>83</v>
      </c>
      <c r="B50" s="452" t="s">
        <v>84</v>
      </c>
    </row>
    <row r="51" spans="1:2" ht="30" x14ac:dyDescent="0.25">
      <c r="A51" s="891" t="s">
        <v>85</v>
      </c>
      <c r="B51" s="451" t="s">
        <v>86</v>
      </c>
    </row>
    <row r="52" spans="1:2" x14ac:dyDescent="0.25">
      <c r="A52" s="414"/>
      <c r="B52" s="458" t="s">
        <v>14</v>
      </c>
    </row>
    <row r="53" spans="1:2" ht="30" x14ac:dyDescent="0.25">
      <c r="A53" s="414"/>
      <c r="B53" s="895" t="s">
        <v>87</v>
      </c>
    </row>
    <row r="54" spans="1:2" x14ac:dyDescent="0.25">
      <c r="A54" s="893" t="s">
        <v>88</v>
      </c>
      <c r="B54" s="879" t="s">
        <v>89</v>
      </c>
    </row>
  </sheetData>
  <hyperlinks>
    <hyperlink ref="A3" location="Contents!A1" display="Return to Contents" xr:uid="{493EF0A1-0B02-49F9-A603-0FD5A8BB4B7F}"/>
    <hyperlink ref="A20" location="Demographics!A15" display="Table C2.1" xr:uid="{FD08FBDA-33E3-490B-946B-0A78C47C1E2E}"/>
    <hyperlink ref="A21" location="Demographics!A31" display="Table C2.2" xr:uid="{B23DE47C-617E-45B3-951B-AE826F101BC5}"/>
    <hyperlink ref="A22" location="Demographics!A58" display="Table C2.3" xr:uid="{D43C3913-CB51-464E-BD39-F16CCBDE648C}"/>
    <hyperlink ref="A23" location="Demographics!A74" display="Table C2.4" xr:uid="{03F7398D-C0C5-4A37-B322-589D09389A3F}"/>
    <hyperlink ref="A24" location="Demographics!A90" display="Table C2.5" xr:uid="{9350DD8E-96A1-44F6-994E-269DA4F700B4}"/>
    <hyperlink ref="A25" location="Demographics!A120" display="Table C2.6" xr:uid="{E744C011-04F7-4284-A7EC-DA88286886EC}"/>
    <hyperlink ref="A26" location="Demographics!A150" display="Table C2.7" xr:uid="{F7449B85-05D7-456B-AD16-E1D395AD4ABA}"/>
    <hyperlink ref="A27" location="Demographics!A177" display="Table C2.8" xr:uid="{F8A54075-4795-409D-B6A9-E3CAE31FFC59}"/>
    <hyperlink ref="A28" location="Demographics!A192" display="Table C2.9" xr:uid="{8E63AB1E-C1D2-4807-8CB1-2C6F532EF97B}"/>
    <hyperlink ref="A30" location="Debt!A9" display="Table C3.1" xr:uid="{00B0B722-6920-4697-BF1F-97F1CD9D58F2}"/>
    <hyperlink ref="A31" location="Debt!A68" display="Table C3.3" xr:uid="{9245F77D-8ABD-4670-9997-46ABF1A82A42}"/>
    <hyperlink ref="A33" location="Funding!A8" display="Table I2.1" xr:uid="{6822A86B-51FE-4FA6-88AE-D5B7181766E5}"/>
    <hyperlink ref="A35" location="Volume!A14" display="Table A1.1" xr:uid="{AE4561B9-93AB-47C2-96B9-809BF92CD78B}"/>
    <hyperlink ref="A36" location="Volume!A23" display="Table A1.2" xr:uid="{42881575-E18D-4D62-BD38-1475EF91BB78}"/>
    <hyperlink ref="A37" location="Volume!A31" display="Table A1.3" xr:uid="{4439A388-6AD5-4716-9779-7801DDD85723}"/>
    <hyperlink ref="A38" location="Volume!A46" display="Table A1.4" xr:uid="{AA6DC228-7365-4A4B-A034-2EC685625463}"/>
    <hyperlink ref="A39" location="Volume!A62" display="Table A1.5" xr:uid="{2535F6A6-2756-4600-8760-8D5DCA8D0C77}"/>
    <hyperlink ref="A40" location="Volume!A71" display="Table A1.6" xr:uid="{B681A28E-90BB-4B51-9532-5A294EBF4F8C}"/>
    <hyperlink ref="A41" location="Volume!A95" display="Table A1.8" xr:uid="{E565BE6C-B09B-48C3-8D3E-78242C956B99}"/>
    <hyperlink ref="A44" location="'Debt Strategies'!A8" display="Table OP1.1" xr:uid="{0FD5EA7C-FCBD-4268-A7E8-56AB399EA2EC}"/>
    <hyperlink ref="A45" location="'Debt Strategies'!A18" display="Table OP1.2" xr:uid="{85ACE346-0590-42B4-BEC0-0A00F7EAD8B0}"/>
    <hyperlink ref="A48" location="'Welfare Rights Activity'!A19" display="Table OP3.1" xr:uid="{18E35169-0EFB-4C6C-A7CA-96E1BF8E3F08}"/>
    <hyperlink ref="A49" location="'Welfare Rights Activity'!A29" display="Table OP3.2" xr:uid="{63228B0E-910E-472B-AA24-C2806F0BAA42}"/>
    <hyperlink ref="A50" location="'Welfare Rights Activity'!A126" display="Table OP3.3" xr:uid="{450D26BE-2041-4EA8-9E37-50A5AA40F89E}"/>
    <hyperlink ref="A51" location="'Welfare Rights Activity'!A213" display="Table OP3.4" xr:uid="{34421C56-0B17-4DDE-871E-BDA89D6AE621}"/>
    <hyperlink ref="A54" location="'Financial Gain'!A24" display="Table OC1.2" xr:uid="{1C5A8AE1-A9F0-4166-8C1A-A1360038309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K25"/>
  <sheetViews>
    <sheetView zoomScaleNormal="100" workbookViewId="0">
      <selection activeCell="P15" sqref="P15"/>
    </sheetView>
  </sheetViews>
  <sheetFormatPr defaultRowHeight="15" x14ac:dyDescent="0.25"/>
  <cols>
    <col min="1" max="10" width="9.140625" style="2"/>
    <col min="11" max="11" width="14.28515625" style="2" bestFit="1" customWidth="1"/>
    <col min="12" max="16384" width="9.140625" style="2"/>
  </cols>
  <sheetData>
    <row r="1" spans="1:11" ht="18.75" x14ac:dyDescent="0.3">
      <c r="A1" s="901" t="s">
        <v>1</v>
      </c>
      <c r="B1" s="901"/>
      <c r="C1" s="901"/>
    </row>
    <row r="2" spans="1:11" x14ac:dyDescent="0.25">
      <c r="A2" s="5" t="s">
        <v>5</v>
      </c>
    </row>
    <row r="3" spans="1:11" x14ac:dyDescent="0.25">
      <c r="A3" s="215" t="s">
        <v>20</v>
      </c>
      <c r="K3" s="265"/>
    </row>
    <row r="19" spans="2:11" x14ac:dyDescent="0.25">
      <c r="K19" s="265"/>
    </row>
    <row r="24" spans="2:11" x14ac:dyDescent="0.25">
      <c r="B24" s="19"/>
    </row>
    <row r="25" spans="2:11" x14ac:dyDescent="0.25">
      <c r="C25" s="43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21"/>
  <sheetViews>
    <sheetView workbookViewId="0">
      <selection activeCell="B20" sqref="B20"/>
    </sheetView>
  </sheetViews>
  <sheetFormatPr defaultRowHeight="15" x14ac:dyDescent="0.25"/>
  <cols>
    <col min="1" max="1" width="42.140625" style="2" customWidth="1"/>
    <col min="2" max="2" width="31.42578125" style="2" customWidth="1"/>
    <col min="3" max="16384" width="9.140625" style="2"/>
  </cols>
  <sheetData>
    <row r="1" spans="1:3" ht="18.75" x14ac:dyDescent="0.3">
      <c r="A1" s="901" t="s">
        <v>1</v>
      </c>
      <c r="B1" s="901"/>
    </row>
    <row r="2" spans="1:3" x14ac:dyDescent="0.25">
      <c r="A2" s="5" t="s">
        <v>7</v>
      </c>
    </row>
    <row r="3" spans="1:3" x14ac:dyDescent="0.25">
      <c r="A3" s="215" t="s">
        <v>20</v>
      </c>
    </row>
    <row r="5" spans="1:3" x14ac:dyDescent="0.25">
      <c r="A5" s="2" t="s">
        <v>90</v>
      </c>
    </row>
    <row r="6" spans="1:3" x14ac:dyDescent="0.25">
      <c r="A6" s="2" t="s">
        <v>91</v>
      </c>
    </row>
    <row r="7" spans="1:3" x14ac:dyDescent="0.25">
      <c r="A7" s="2" t="s">
        <v>92</v>
      </c>
    </row>
    <row r="9" spans="1:3" ht="15.75" thickBot="1" x14ac:dyDescent="0.3">
      <c r="A9" s="346" t="s">
        <v>93</v>
      </c>
    </row>
    <row r="10" spans="1:3" x14ac:dyDescent="0.25">
      <c r="A10" s="446" t="s">
        <v>94</v>
      </c>
      <c r="B10" s="447" t="s">
        <v>95</v>
      </c>
    </row>
    <row r="11" spans="1:3" ht="30" x14ac:dyDescent="0.25">
      <c r="A11" s="463" t="s">
        <v>96</v>
      </c>
      <c r="B11" s="448" t="s">
        <v>97</v>
      </c>
    </row>
    <row r="13" spans="1:3" ht="15.75" thickBot="1" x14ac:dyDescent="0.3">
      <c r="A13" s="346" t="s">
        <v>98</v>
      </c>
    </row>
    <row r="14" spans="1:3" x14ac:dyDescent="0.25">
      <c r="A14" s="446" t="s">
        <v>94</v>
      </c>
      <c r="B14" s="447" t="s">
        <v>95</v>
      </c>
    </row>
    <row r="15" spans="1:3" x14ac:dyDescent="0.25">
      <c r="A15" s="876" t="s">
        <v>99</v>
      </c>
      <c r="B15" s="875" t="s">
        <v>100</v>
      </c>
      <c r="C15" s="439"/>
    </row>
    <row r="16" spans="1:3" x14ac:dyDescent="0.25">
      <c r="A16" s="877" t="s">
        <v>101</v>
      </c>
      <c r="B16" s="439" t="s">
        <v>100</v>
      </c>
      <c r="C16" s="439"/>
    </row>
    <row r="17" spans="1:3" ht="17.25" x14ac:dyDescent="0.25">
      <c r="A17" s="878" t="s">
        <v>102</v>
      </c>
      <c r="B17" s="875" t="s">
        <v>97</v>
      </c>
      <c r="C17" s="439"/>
    </row>
    <row r="18" spans="1:3" ht="17.25" x14ac:dyDescent="0.25">
      <c r="A18" s="877" t="s">
        <v>103</v>
      </c>
      <c r="B18" s="439" t="s">
        <v>97</v>
      </c>
      <c r="C18" s="439"/>
    </row>
    <row r="20" spans="1:3" x14ac:dyDescent="0.25">
      <c r="A20" s="11" t="s">
        <v>104</v>
      </c>
    </row>
    <row r="21" spans="1:3" x14ac:dyDescent="0.25">
      <c r="A21" s="11" t="s">
        <v>105</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6" workbookViewId="0">
      <selection activeCell="A192" sqref="A19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1" t="s">
        <v>1</v>
      </c>
      <c r="B1" s="901"/>
      <c r="C1" s="901"/>
      <c r="N1" s="215"/>
    </row>
    <row r="2" spans="1:14" x14ac:dyDescent="0.25">
      <c r="A2" s="5" t="s">
        <v>106</v>
      </c>
    </row>
    <row r="3" spans="1:14" x14ac:dyDescent="0.25">
      <c r="A3" s="215" t="s">
        <v>20</v>
      </c>
    </row>
    <row r="4" spans="1:14" x14ac:dyDescent="0.25">
      <c r="A4" s="5"/>
    </row>
    <row r="5" spans="1:14" x14ac:dyDescent="0.25">
      <c r="A5" s="214" t="s">
        <v>107</v>
      </c>
      <c r="B5" s="214"/>
      <c r="C5" s="215" t="s">
        <v>34</v>
      </c>
    </row>
    <row r="6" spans="1:14" x14ac:dyDescent="0.25">
      <c r="A6" s="214" t="s">
        <v>108</v>
      </c>
      <c r="B6" s="214"/>
      <c r="C6" s="215" t="s">
        <v>36</v>
      </c>
    </row>
    <row r="7" spans="1:14" x14ac:dyDescent="0.25">
      <c r="A7" s="214" t="s">
        <v>109</v>
      </c>
      <c r="B7" s="214"/>
      <c r="C7" s="215" t="s">
        <v>38</v>
      </c>
    </row>
    <row r="8" spans="1:14" x14ac:dyDescent="0.25">
      <c r="A8" s="214" t="s">
        <v>110</v>
      </c>
      <c r="B8" s="214"/>
      <c r="C8" s="215" t="s">
        <v>40</v>
      </c>
    </row>
    <row r="9" spans="1:14" x14ac:dyDescent="0.25">
      <c r="A9" s="214" t="s">
        <v>111</v>
      </c>
      <c r="B9" s="214"/>
      <c r="C9" s="215" t="s">
        <v>42</v>
      </c>
    </row>
    <row r="10" spans="1:14" x14ac:dyDescent="0.25">
      <c r="A10" s="214" t="s">
        <v>112</v>
      </c>
      <c r="B10" s="214"/>
      <c r="C10" s="215" t="s">
        <v>44</v>
      </c>
    </row>
    <row r="11" spans="1:14" x14ac:dyDescent="0.25">
      <c r="A11" s="214" t="s">
        <v>113</v>
      </c>
      <c r="B11" s="214"/>
      <c r="C11" s="215" t="s">
        <v>46</v>
      </c>
    </row>
    <row r="12" spans="1:14" x14ac:dyDescent="0.25">
      <c r="A12" s="214" t="s">
        <v>114</v>
      </c>
      <c r="B12" s="214"/>
      <c r="C12" s="215" t="s">
        <v>48</v>
      </c>
    </row>
    <row r="13" spans="1:14" x14ac:dyDescent="0.25">
      <c r="A13" s="214" t="s">
        <v>115</v>
      </c>
      <c r="B13" s="214"/>
      <c r="C13" s="215" t="s">
        <v>50</v>
      </c>
    </row>
    <row r="15" spans="1:14" x14ac:dyDescent="0.25">
      <c r="A15" s="215" t="s">
        <v>116</v>
      </c>
    </row>
    <row r="16" spans="1:14" x14ac:dyDescent="0.25">
      <c r="A16" s="5"/>
    </row>
    <row r="17" spans="1:9" x14ac:dyDescent="0.25">
      <c r="C17" s="902" t="s">
        <v>117</v>
      </c>
      <c r="D17" s="903"/>
      <c r="E17" s="903"/>
      <c r="F17" s="903"/>
      <c r="G17" s="924" t="s">
        <v>118</v>
      </c>
      <c r="H17" s="903"/>
    </row>
    <row r="18" spans="1:9" x14ac:dyDescent="0.25">
      <c r="B18" s="347"/>
      <c r="C18" s="918" t="str">
        <f>A1</f>
        <v>South Lanarkshire</v>
      </c>
      <c r="D18" s="925"/>
      <c r="E18" s="903" t="s">
        <v>119</v>
      </c>
      <c r="F18" s="903"/>
      <c r="G18" s="924" t="str">
        <f>$A$1</f>
        <v>South Lanarkshire</v>
      </c>
      <c r="H18" s="903"/>
    </row>
    <row r="19" spans="1:9" ht="15.75" thickBot="1" x14ac:dyDescent="0.3">
      <c r="B19" s="411" t="s">
        <v>107</v>
      </c>
      <c r="C19" s="3" t="s">
        <v>120</v>
      </c>
      <c r="D19" s="413" t="s">
        <v>121</v>
      </c>
      <c r="E19" s="412" t="s">
        <v>120</v>
      </c>
      <c r="F19" s="412" t="s">
        <v>121</v>
      </c>
      <c r="G19" s="82" t="s">
        <v>120</v>
      </c>
      <c r="H19" s="412" t="s">
        <v>121</v>
      </c>
    </row>
    <row r="20" spans="1:9" x14ac:dyDescent="0.25">
      <c r="B20" s="347" t="s">
        <v>122</v>
      </c>
      <c r="C20" s="473"/>
      <c r="D20" s="7"/>
      <c r="G20" s="83"/>
      <c r="H20" s="472"/>
    </row>
    <row r="21" spans="1:9" x14ac:dyDescent="0.25">
      <c r="B21" s="4" t="s">
        <v>123</v>
      </c>
      <c r="C21" s="42">
        <v>2996</v>
      </c>
      <c r="D21" s="43">
        <v>4123</v>
      </c>
      <c r="E21" s="44">
        <v>55010</v>
      </c>
      <c r="F21" s="44">
        <v>68302</v>
      </c>
      <c r="G21" s="84" t="s">
        <v>124</v>
      </c>
      <c r="H21" s="44" t="s">
        <v>124</v>
      </c>
    </row>
    <row r="22" spans="1:9" x14ac:dyDescent="0.25">
      <c r="B22" s="1" t="s">
        <v>125</v>
      </c>
      <c r="C22" s="21">
        <v>3187</v>
      </c>
      <c r="D22" s="22">
        <v>4730</v>
      </c>
      <c r="E22" s="23">
        <v>79040.762000000002</v>
      </c>
      <c r="F22" s="23">
        <v>98579.547000000006</v>
      </c>
      <c r="G22" s="85" t="s">
        <v>124</v>
      </c>
      <c r="H22" s="23" t="s">
        <v>124</v>
      </c>
    </row>
    <row r="23" spans="1:9" x14ac:dyDescent="0.25">
      <c r="B23" s="4" t="s">
        <v>126</v>
      </c>
      <c r="C23" s="42">
        <v>4355.05</v>
      </c>
      <c r="D23" s="43">
        <v>5947.69</v>
      </c>
      <c r="E23" s="44">
        <v>83409.87</v>
      </c>
      <c r="F23" s="44">
        <v>102803.81</v>
      </c>
      <c r="G23" s="84" t="s">
        <v>124</v>
      </c>
      <c r="H23" s="44" t="s">
        <v>124</v>
      </c>
    </row>
    <row r="24" spans="1:9" x14ac:dyDescent="0.25">
      <c r="B24" s="475" t="s">
        <v>127</v>
      </c>
      <c r="C24" s="476">
        <v>2916.73</v>
      </c>
      <c r="D24" s="477">
        <v>4429.34</v>
      </c>
      <c r="E24" s="478">
        <v>70814.53</v>
      </c>
      <c r="F24" s="478">
        <v>93465.5</v>
      </c>
      <c r="G24" s="479" t="s">
        <v>124</v>
      </c>
      <c r="H24" s="478" t="s">
        <v>124</v>
      </c>
    </row>
    <row r="25" spans="1:9" x14ac:dyDescent="0.25">
      <c r="B25" s="16" t="s">
        <v>128</v>
      </c>
      <c r="C25" s="24"/>
      <c r="D25" s="25"/>
      <c r="E25" s="26"/>
      <c r="F25" s="26"/>
      <c r="G25" s="86"/>
      <c r="H25" s="81"/>
    </row>
    <row r="26" spans="1:9" x14ac:dyDescent="0.25">
      <c r="B26" s="4" t="s">
        <v>123</v>
      </c>
      <c r="C26" s="45">
        <f>IFERROR(C21/SUM($C21:$D21),"-")</f>
        <v>0.42084562438544737</v>
      </c>
      <c r="D26" s="46">
        <f>IFERROR(D21/SUM($C21:$D21),"-")</f>
        <v>0.57915437561455263</v>
      </c>
      <c r="E26" s="47">
        <f>IFERROR(E21/SUM($E21:$F21),"-")</f>
        <v>0.44610419099519916</v>
      </c>
      <c r="F26" s="47">
        <f>IFERROR(F21/SUM($E21:$F21),"-")</f>
        <v>0.55389580900480084</v>
      </c>
      <c r="G26" s="87">
        <v>0.48199999999999998</v>
      </c>
      <c r="H26" s="47">
        <v>0.51800000000000002</v>
      </c>
      <c r="I26" s="19"/>
    </row>
    <row r="27" spans="1:9" x14ac:dyDescent="0.25">
      <c r="B27" s="1" t="s">
        <v>125</v>
      </c>
      <c r="C27" s="27">
        <f t="shared" ref="C27:D27" si="0">IFERROR(C22/SUM($C22:$D22),"-")</f>
        <v>0.40255147151698878</v>
      </c>
      <c r="D27" s="28">
        <f t="shared" si="0"/>
        <v>0.59744852848301122</v>
      </c>
      <c r="E27" s="29">
        <f t="shared" ref="E27:F27" si="1">IFERROR(E22/SUM($E22:$F22),"-")</f>
        <v>0.44499844891047902</v>
      </c>
      <c r="F27" s="29">
        <f t="shared" si="1"/>
        <v>0.55500155108952098</v>
      </c>
      <c r="G27" s="88">
        <v>0.48299999999999998</v>
      </c>
      <c r="H27" s="29">
        <v>0.51700000000000002</v>
      </c>
      <c r="I27" s="19"/>
    </row>
    <row r="28" spans="1:9" x14ac:dyDescent="0.25">
      <c r="B28" s="4" t="s">
        <v>126</v>
      </c>
      <c r="C28" s="45">
        <f t="shared" ref="C28:D28" si="2">IFERROR(C23/SUM($C23:$D23),"-")</f>
        <v>0.42270793982959876</v>
      </c>
      <c r="D28" s="46">
        <f t="shared" si="2"/>
        <v>0.57729206017040124</v>
      </c>
      <c r="E28" s="47">
        <f t="shared" ref="E28:F28" si="3">IFERROR(E23/SUM($E23:$F23),"-")</f>
        <v>0.44792557668158428</v>
      </c>
      <c r="F28" s="47">
        <f t="shared" si="3"/>
        <v>0.55207442331841572</v>
      </c>
      <c r="G28" s="87">
        <v>0.48299999999999998</v>
      </c>
      <c r="H28" s="47">
        <v>0.51700000000000002</v>
      </c>
      <c r="I28" s="19"/>
    </row>
    <row r="29" spans="1:9" ht="15.75" thickBot="1" x14ac:dyDescent="0.3">
      <c r="B29" s="480" t="s">
        <v>127</v>
      </c>
      <c r="C29" s="30">
        <f t="shared" ref="C29:D29" si="4">IFERROR(C24/SUM($C24:$D24),"-")</f>
        <v>0.3970463118374859</v>
      </c>
      <c r="D29" s="31">
        <f t="shared" si="4"/>
        <v>0.60295368816251416</v>
      </c>
      <c r="E29" s="32">
        <f t="shared" ref="E29:F29" si="5">IFERROR(E24/SUM($E24:$F24),"-")</f>
        <v>0.43105987988923544</v>
      </c>
      <c r="F29" s="32">
        <f t="shared" si="5"/>
        <v>0.56894012011076456</v>
      </c>
      <c r="G29" s="481" t="s">
        <v>124</v>
      </c>
      <c r="H29" s="32" t="s">
        <v>124</v>
      </c>
      <c r="I29" s="19"/>
    </row>
    <row r="31" spans="1:9" ht="17.25" x14ac:dyDescent="0.25">
      <c r="A31" s="215" t="s">
        <v>129</v>
      </c>
    </row>
    <row r="32" spans="1:9" x14ac:dyDescent="0.25">
      <c r="A32" s="5"/>
    </row>
    <row r="33" spans="1:21" x14ac:dyDescent="0.25">
      <c r="B33" s="5" t="s">
        <v>130</v>
      </c>
      <c r="C33" s="902" t="s">
        <v>117</v>
      </c>
      <c r="D33" s="903"/>
      <c r="E33" s="903"/>
      <c r="F33" s="903"/>
      <c r="G33" s="903"/>
      <c r="H33" s="903"/>
      <c r="I33" s="903"/>
      <c r="J33" s="917"/>
      <c r="K33" s="924" t="s">
        <v>118</v>
      </c>
      <c r="L33" s="903"/>
      <c r="M33" s="903"/>
      <c r="N33" s="903"/>
    </row>
    <row r="34" spans="1:21" x14ac:dyDescent="0.25">
      <c r="C34" s="918" t="str">
        <f>$A$1</f>
        <v>South Lanarkshire</v>
      </c>
      <c r="D34" s="919"/>
      <c r="E34" s="919"/>
      <c r="F34" s="925"/>
      <c r="G34" s="918" t="s">
        <v>119</v>
      </c>
      <c r="H34" s="919"/>
      <c r="I34" s="919"/>
      <c r="J34" s="920"/>
      <c r="K34" s="921" t="str">
        <f>$A$1</f>
        <v>South Lanarkshire</v>
      </c>
      <c r="L34" s="919"/>
      <c r="M34" s="919"/>
      <c r="N34" s="919"/>
    </row>
    <row r="35" spans="1:21" ht="15.75" thickBot="1" x14ac:dyDescent="0.3">
      <c r="B35" s="50" t="s">
        <v>108</v>
      </c>
      <c r="C35" s="3" t="s">
        <v>131</v>
      </c>
      <c r="D35" s="412" t="s">
        <v>132</v>
      </c>
      <c r="E35" s="412" t="s">
        <v>133</v>
      </c>
      <c r="F35" s="413" t="s">
        <v>134</v>
      </c>
      <c r="G35" s="412" t="s">
        <v>131</v>
      </c>
      <c r="H35" s="412" t="s">
        <v>132</v>
      </c>
      <c r="I35" s="412" t="s">
        <v>133</v>
      </c>
      <c r="J35" s="412" t="s">
        <v>134</v>
      </c>
      <c r="K35" s="82" t="s">
        <v>131</v>
      </c>
      <c r="L35" s="412" t="s">
        <v>132</v>
      </c>
      <c r="M35" s="412" t="s">
        <v>133</v>
      </c>
      <c r="N35" s="412" t="s">
        <v>134</v>
      </c>
      <c r="O35" s="461"/>
    </row>
    <row r="36" spans="1:21" x14ac:dyDescent="0.25">
      <c r="B36" s="33" t="s">
        <v>122</v>
      </c>
      <c r="C36" s="20"/>
      <c r="D36" s="17"/>
      <c r="E36" s="17"/>
      <c r="F36" s="18"/>
      <c r="G36" s="17"/>
      <c r="H36" s="17"/>
      <c r="I36" s="17"/>
      <c r="J36" s="17"/>
      <c r="K36" s="103"/>
      <c r="L36" s="17"/>
      <c r="M36" s="17"/>
      <c r="N36" s="17"/>
    </row>
    <row r="37" spans="1:21" x14ac:dyDescent="0.25">
      <c r="B37" s="225" t="s">
        <v>123</v>
      </c>
      <c r="C37" s="39">
        <v>70</v>
      </c>
      <c r="D37" s="40">
        <v>73</v>
      </c>
      <c r="E37" s="40">
        <v>141</v>
      </c>
      <c r="F37" s="41">
        <v>82</v>
      </c>
      <c r="G37" s="40">
        <v>24153</v>
      </c>
      <c r="H37" s="40">
        <v>19731</v>
      </c>
      <c r="I37" s="40">
        <v>29311</v>
      </c>
      <c r="J37" s="40">
        <v>37234</v>
      </c>
      <c r="K37" s="89" t="s">
        <v>124</v>
      </c>
      <c r="L37" s="40" t="s">
        <v>124</v>
      </c>
      <c r="M37" s="40" t="s">
        <v>124</v>
      </c>
      <c r="N37" s="40" t="s">
        <v>124</v>
      </c>
    </row>
    <row r="38" spans="1:21" x14ac:dyDescent="0.25">
      <c r="B38" s="226" t="s">
        <v>125</v>
      </c>
      <c r="C38" s="36">
        <f>IFERROR(SUM(D50:E50),"-")</f>
        <v>1770</v>
      </c>
      <c r="D38" s="37">
        <v>957</v>
      </c>
      <c r="E38" s="37">
        <v>2074</v>
      </c>
      <c r="F38" s="38">
        <v>2629</v>
      </c>
      <c r="G38" s="37">
        <f>IFERROR(SUM(L50:M50),"-")</f>
        <v>40117</v>
      </c>
      <c r="H38" s="37">
        <v>31774</v>
      </c>
      <c r="I38" s="37">
        <v>41754</v>
      </c>
      <c r="J38" s="37">
        <v>55942</v>
      </c>
      <c r="K38" s="90" t="s">
        <v>124</v>
      </c>
      <c r="L38" s="37" t="s">
        <v>124</v>
      </c>
      <c r="M38" s="37" t="s">
        <v>124</v>
      </c>
      <c r="N38" s="37" t="s">
        <v>124</v>
      </c>
    </row>
    <row r="39" spans="1:21" x14ac:dyDescent="0.25">
      <c r="B39" s="225" t="s">
        <v>126</v>
      </c>
      <c r="C39" s="39">
        <f t="shared" ref="C39:C40" si="6">IFERROR(SUM(D51:E51),"-")</f>
        <v>2408.62</v>
      </c>
      <c r="D39" s="40">
        <v>1430.14</v>
      </c>
      <c r="E39" s="40">
        <v>2947.63</v>
      </c>
      <c r="F39" s="41">
        <v>3669.5299999999997</v>
      </c>
      <c r="G39" s="40">
        <f t="shared" ref="G39:G40" si="7">IFERROR(SUM(L51:M51),"-")</f>
        <v>39660.404999999999</v>
      </c>
      <c r="H39" s="40">
        <v>29913.205000000002</v>
      </c>
      <c r="I39" s="40">
        <v>48913.845000000001</v>
      </c>
      <c r="J39" s="40">
        <v>71419.48</v>
      </c>
      <c r="K39" s="89" t="s">
        <v>124</v>
      </c>
      <c r="L39" s="40" t="s">
        <v>124</v>
      </c>
      <c r="M39" s="40" t="s">
        <v>124</v>
      </c>
      <c r="N39" s="40" t="s">
        <v>124</v>
      </c>
    </row>
    <row r="40" spans="1:21" x14ac:dyDescent="0.25">
      <c r="B40" s="152" t="s">
        <v>127</v>
      </c>
      <c r="C40" s="482">
        <f t="shared" si="6"/>
        <v>1951.6399999999999</v>
      </c>
      <c r="D40" s="483">
        <v>1336.27</v>
      </c>
      <c r="E40" s="483">
        <v>2101.62</v>
      </c>
      <c r="F40" s="484">
        <v>1914.93</v>
      </c>
      <c r="G40" s="483">
        <f t="shared" si="7"/>
        <v>40224.090000000004</v>
      </c>
      <c r="H40" s="483">
        <v>31531.25</v>
      </c>
      <c r="I40" s="483">
        <v>44794.51</v>
      </c>
      <c r="J40" s="483">
        <v>50817.19</v>
      </c>
      <c r="K40" s="485" t="s">
        <v>124</v>
      </c>
      <c r="L40" s="483" t="s">
        <v>124</v>
      </c>
      <c r="M40" s="483" t="s">
        <v>124</v>
      </c>
      <c r="N40" s="483" t="s">
        <v>124</v>
      </c>
    </row>
    <row r="41" spans="1:21" x14ac:dyDescent="0.25">
      <c r="B41" s="34" t="s">
        <v>128</v>
      </c>
      <c r="C41" s="473"/>
      <c r="D41" s="472"/>
      <c r="E41" s="472"/>
      <c r="F41" s="7"/>
      <c r="G41" s="472"/>
      <c r="H41" s="472"/>
      <c r="I41" s="472"/>
      <c r="J41" s="472"/>
      <c r="K41" s="83"/>
      <c r="L41" s="472"/>
      <c r="M41" s="472"/>
      <c r="N41" s="472"/>
    </row>
    <row r="42" spans="1:21" x14ac:dyDescent="0.25">
      <c r="A42" s="19"/>
      <c r="B42" s="225" t="s">
        <v>123</v>
      </c>
      <c r="C42" s="57">
        <f>IFERROR(C37/SUM($C37:$F37),"")</f>
        <v>0.19125683060109289</v>
      </c>
      <c r="D42" s="58">
        <f t="shared" ref="D42:F42" si="8">IFERROR(D37/SUM($C37:$F37),"")</f>
        <v>0.19945355191256831</v>
      </c>
      <c r="E42" s="58">
        <f t="shared" si="8"/>
        <v>0.38524590163934425</v>
      </c>
      <c r="F42" s="59">
        <f t="shared" si="8"/>
        <v>0.22404371584699453</v>
      </c>
      <c r="G42" s="58">
        <f>IFERROR(G37/SUM($G37:$J37),"")</f>
        <v>0.21871972036331036</v>
      </c>
      <c r="H42" s="58">
        <f t="shared" ref="H42:J42" si="9">IFERROR(H37/SUM($G37:$J37),"")</f>
        <v>0.17867589129667025</v>
      </c>
      <c r="I42" s="58">
        <f t="shared" si="9"/>
        <v>0.26542846534877612</v>
      </c>
      <c r="J42" s="58">
        <f t="shared" si="9"/>
        <v>0.33717592299124322</v>
      </c>
      <c r="K42" s="91">
        <v>0.26400000000000001</v>
      </c>
      <c r="L42" s="58">
        <v>0.152</v>
      </c>
      <c r="M42" s="58">
        <v>0.27200000000000002</v>
      </c>
      <c r="N42" s="58">
        <v>0.312</v>
      </c>
      <c r="O42" s="19"/>
      <c r="U42" s="19"/>
    </row>
    <row r="43" spans="1:21" x14ac:dyDescent="0.25">
      <c r="B43" s="226" t="s">
        <v>125</v>
      </c>
      <c r="C43" s="60">
        <f t="shared" ref="C43:F43" si="10">IFERROR(C38/SUM($C38:$F38),"")</f>
        <v>0.23822341857335128</v>
      </c>
      <c r="D43" s="61">
        <f t="shared" si="10"/>
        <v>0.1288021534320323</v>
      </c>
      <c r="E43" s="61">
        <f t="shared" si="10"/>
        <v>0.27913862718707944</v>
      </c>
      <c r="F43" s="62">
        <f t="shared" si="10"/>
        <v>0.35383580080753702</v>
      </c>
      <c r="G43" s="61">
        <f t="shared" ref="G43:J43" si="11">IFERROR(G38/SUM($G38:$J38),"")</f>
        <v>0.23655704741519101</v>
      </c>
      <c r="H43" s="61">
        <f t="shared" si="11"/>
        <v>0.18736105951517509</v>
      </c>
      <c r="I43" s="61">
        <f t="shared" si="11"/>
        <v>0.24620990995772082</v>
      </c>
      <c r="J43" s="61">
        <f t="shared" si="11"/>
        <v>0.32987198311191307</v>
      </c>
      <c r="K43" s="92">
        <v>0.26100000000000001</v>
      </c>
      <c r="L43" s="61">
        <v>0.151</v>
      </c>
      <c r="M43" s="61">
        <v>0.28299999999999997</v>
      </c>
      <c r="N43" s="61">
        <v>0.30599999999999999</v>
      </c>
      <c r="O43" s="19"/>
      <c r="U43" s="19"/>
    </row>
    <row r="44" spans="1:21" x14ac:dyDescent="0.25">
      <c r="B44" s="225" t="s">
        <v>126</v>
      </c>
      <c r="C44" s="57">
        <f t="shared" ref="C44:F44" si="12">IFERROR(C39/SUM($C39:$F39),"")</f>
        <v>0.230359451870328</v>
      </c>
      <c r="D44" s="58">
        <f t="shared" si="12"/>
        <v>0.1367780166642438</v>
      </c>
      <c r="E44" s="58">
        <f t="shared" si="12"/>
        <v>0.28191015233475392</v>
      </c>
      <c r="F44" s="59">
        <f t="shared" si="12"/>
        <v>0.35095237913067429</v>
      </c>
      <c r="G44" s="58">
        <f t="shared" ref="G44:J44" si="13">IFERROR(G39/SUM($G39:$J39),"")</f>
        <v>0.20884126743449363</v>
      </c>
      <c r="H44" s="58">
        <f t="shared" si="13"/>
        <v>0.15751507442316418</v>
      </c>
      <c r="I44" s="58">
        <f t="shared" si="13"/>
        <v>0.25756745007758669</v>
      </c>
      <c r="J44" s="58">
        <f t="shared" si="13"/>
        <v>0.3760762080647555</v>
      </c>
      <c r="K44" s="91">
        <v>0.25900000000000001</v>
      </c>
      <c r="L44" s="58">
        <v>0.15</v>
      </c>
      <c r="M44" s="58">
        <v>0.27300000000000002</v>
      </c>
      <c r="N44" s="58">
        <v>0.317</v>
      </c>
      <c r="O44" s="19"/>
      <c r="U44" s="19"/>
    </row>
    <row r="45" spans="1:21" ht="15.75" thickBot="1" x14ac:dyDescent="0.3">
      <c r="B45" s="150" t="s">
        <v>127</v>
      </c>
      <c r="C45" s="486">
        <f t="shared" ref="C45:F45" si="14">IFERROR(C40/SUM($C40:$F40),"")</f>
        <v>0.26718470633010516</v>
      </c>
      <c r="D45" s="487">
        <f t="shared" si="14"/>
        <v>0.1829389167713972</v>
      </c>
      <c r="E45" s="487">
        <f t="shared" si="14"/>
        <v>0.28771736719757518</v>
      </c>
      <c r="F45" s="488">
        <f t="shared" si="14"/>
        <v>0.26215900970092249</v>
      </c>
      <c r="G45" s="487">
        <f t="shared" ref="G45:J45" si="15">IFERROR(G40/SUM($G40:$J40),"")</f>
        <v>0.24033459634585161</v>
      </c>
      <c r="H45" s="487">
        <f t="shared" si="15"/>
        <v>0.18839581556798757</v>
      </c>
      <c r="I45" s="487">
        <f t="shared" si="15"/>
        <v>0.26764236255836277</v>
      </c>
      <c r="J45" s="487">
        <f t="shared" si="15"/>
        <v>0.30362722552779808</v>
      </c>
      <c r="K45" s="489" t="s">
        <v>124</v>
      </c>
      <c r="L45" s="487" t="s">
        <v>124</v>
      </c>
      <c r="M45" s="487" t="s">
        <v>124</v>
      </c>
      <c r="N45" s="487" t="s">
        <v>124</v>
      </c>
      <c r="O45" s="19"/>
      <c r="U45" s="19"/>
    </row>
    <row r="46" spans="1:21" x14ac:dyDescent="0.25">
      <c r="C46" s="19"/>
      <c r="D46" s="19"/>
      <c r="F46" s="19"/>
      <c r="I46" s="19"/>
    </row>
    <row r="47" spans="1:21" x14ac:dyDescent="0.25">
      <c r="B47" s="5" t="s">
        <v>135</v>
      </c>
      <c r="C47" s="902" t="str">
        <f>$A$1</f>
        <v>South Lanarkshire</v>
      </c>
      <c r="D47" s="903"/>
      <c r="E47" s="903"/>
      <c r="F47" s="903"/>
      <c r="G47" s="903"/>
      <c r="H47" s="903"/>
      <c r="I47" s="903"/>
      <c r="J47" s="904"/>
      <c r="K47" s="902" t="s">
        <v>119</v>
      </c>
      <c r="L47" s="903"/>
      <c r="M47" s="903"/>
      <c r="N47" s="903"/>
      <c r="O47" s="903"/>
      <c r="P47" s="903"/>
      <c r="Q47" s="903"/>
      <c r="R47" s="903"/>
    </row>
    <row r="48" spans="1:21" ht="15.75" thickBot="1" x14ac:dyDescent="0.3">
      <c r="B48" s="50" t="s">
        <v>108</v>
      </c>
      <c r="C48" s="3" t="s">
        <v>136</v>
      </c>
      <c r="D48" s="412" t="s">
        <v>137</v>
      </c>
      <c r="E48" s="412" t="s">
        <v>138</v>
      </c>
      <c r="F48" s="412" t="s">
        <v>132</v>
      </c>
      <c r="G48" s="412" t="s">
        <v>133</v>
      </c>
      <c r="H48" s="412" t="s">
        <v>139</v>
      </c>
      <c r="I48" s="412" t="s">
        <v>140</v>
      </c>
      <c r="J48" s="413" t="s">
        <v>141</v>
      </c>
      <c r="K48" s="3" t="s">
        <v>136</v>
      </c>
      <c r="L48" s="412" t="s">
        <v>137</v>
      </c>
      <c r="M48" s="412" t="s">
        <v>138</v>
      </c>
      <c r="N48" s="412" t="s">
        <v>132</v>
      </c>
      <c r="O48" s="412" t="s">
        <v>133</v>
      </c>
      <c r="P48" s="412" t="s">
        <v>139</v>
      </c>
      <c r="Q48" s="412" t="s">
        <v>140</v>
      </c>
      <c r="R48" s="412" t="s">
        <v>141</v>
      </c>
    </row>
    <row r="49" spans="1:20" x14ac:dyDescent="0.25">
      <c r="B49" s="48" t="s">
        <v>142</v>
      </c>
      <c r="C49" s="20"/>
      <c r="D49" s="17"/>
      <c r="E49" s="17"/>
      <c r="F49" s="17"/>
      <c r="G49" s="17"/>
      <c r="H49" s="17"/>
      <c r="I49" s="17"/>
      <c r="J49" s="18"/>
      <c r="K49" s="20"/>
      <c r="L49" s="17"/>
      <c r="M49" s="17"/>
      <c r="N49" s="17"/>
      <c r="O49" s="17"/>
      <c r="P49" s="17"/>
      <c r="Q49" s="17"/>
      <c r="R49" s="17"/>
    </row>
    <row r="50" spans="1:20" x14ac:dyDescent="0.25">
      <c r="B50" s="51" t="s">
        <v>125</v>
      </c>
      <c r="C50" s="39">
        <v>0</v>
      </c>
      <c r="D50" s="40">
        <v>751</v>
      </c>
      <c r="E50" s="40">
        <v>1019</v>
      </c>
      <c r="F50" s="40">
        <v>957</v>
      </c>
      <c r="G50" s="40">
        <v>2074</v>
      </c>
      <c r="H50" s="40">
        <v>881</v>
      </c>
      <c r="I50" s="40">
        <v>640</v>
      </c>
      <c r="J50" s="41">
        <v>1108</v>
      </c>
      <c r="K50" s="39">
        <v>803</v>
      </c>
      <c r="L50" s="40">
        <v>13350</v>
      </c>
      <c r="M50" s="40">
        <v>26767</v>
      </c>
      <c r="N50" s="40">
        <v>31774</v>
      </c>
      <c r="O50" s="40">
        <v>41754</v>
      </c>
      <c r="P50" s="40">
        <v>20258</v>
      </c>
      <c r="Q50" s="40">
        <v>12890</v>
      </c>
      <c r="R50" s="40">
        <v>21652</v>
      </c>
    </row>
    <row r="51" spans="1:20" x14ac:dyDescent="0.25">
      <c r="B51" s="49" t="s">
        <v>126</v>
      </c>
      <c r="C51" s="36">
        <v>1</v>
      </c>
      <c r="D51" s="37">
        <v>1028.32</v>
      </c>
      <c r="E51" s="37">
        <v>1380.3</v>
      </c>
      <c r="F51" s="37">
        <v>1430.14</v>
      </c>
      <c r="G51" s="37">
        <v>2947.63</v>
      </c>
      <c r="H51" s="37">
        <v>947</v>
      </c>
      <c r="I51" s="37">
        <v>885</v>
      </c>
      <c r="J51" s="38">
        <v>1311</v>
      </c>
      <c r="K51" s="36">
        <v>1386.04</v>
      </c>
      <c r="L51" s="37">
        <v>13035.18</v>
      </c>
      <c r="M51" s="37">
        <v>26625.224999999999</v>
      </c>
      <c r="N51" s="37">
        <v>29913.205000000002</v>
      </c>
      <c r="O51" s="37">
        <v>48913.845000000001</v>
      </c>
      <c r="P51" s="37">
        <v>15458</v>
      </c>
      <c r="Q51" s="37">
        <v>11277</v>
      </c>
      <c r="R51" s="37">
        <v>12860</v>
      </c>
    </row>
    <row r="52" spans="1:20" x14ac:dyDescent="0.25">
      <c r="B52" s="51" t="s">
        <v>127</v>
      </c>
      <c r="C52" s="39">
        <v>1</v>
      </c>
      <c r="D52" s="40">
        <v>645.03</v>
      </c>
      <c r="E52" s="40">
        <v>1306.6099999999999</v>
      </c>
      <c r="F52" s="40">
        <v>1336.27</v>
      </c>
      <c r="G52" s="40">
        <v>2101.62</v>
      </c>
      <c r="H52" s="40">
        <v>283.92</v>
      </c>
      <c r="I52" s="40">
        <v>263.89999999999998</v>
      </c>
      <c r="J52" s="41">
        <v>442.26</v>
      </c>
      <c r="K52" s="39">
        <v>716.78</v>
      </c>
      <c r="L52" s="40">
        <v>12014.19</v>
      </c>
      <c r="M52" s="40">
        <v>28209.9</v>
      </c>
      <c r="N52" s="40">
        <v>31531.25</v>
      </c>
      <c r="O52" s="40">
        <v>44794.51</v>
      </c>
      <c r="P52" s="40">
        <v>10376.07</v>
      </c>
      <c r="Q52" s="40">
        <v>8816.4</v>
      </c>
      <c r="R52" s="40">
        <v>14202.62</v>
      </c>
    </row>
    <row r="53" spans="1:20" x14ac:dyDescent="0.25">
      <c r="B53" s="55" t="s">
        <v>143</v>
      </c>
      <c r="C53" s="52"/>
      <c r="D53" s="53"/>
      <c r="E53" s="53"/>
      <c r="F53" s="53"/>
      <c r="G53" s="53"/>
      <c r="H53" s="53"/>
      <c r="I53" s="53"/>
      <c r="J53" s="54"/>
      <c r="K53" s="52"/>
      <c r="L53" s="53"/>
      <c r="M53" s="53"/>
      <c r="N53" s="53"/>
      <c r="O53" s="53"/>
      <c r="P53" s="53"/>
      <c r="Q53" s="53"/>
      <c r="R53" s="53"/>
    </row>
    <row r="54" spans="1:20" x14ac:dyDescent="0.25">
      <c r="B54" s="51" t="s">
        <v>125</v>
      </c>
      <c r="C54" s="45">
        <f>IFERROR(C50/SUM($C50:$J50),"-")</f>
        <v>0</v>
      </c>
      <c r="D54" s="47">
        <f t="shared" ref="D54:J54" si="16">IFERROR(D50/SUM($C50:$J50),"-")</f>
        <v>0.10107671601615074</v>
      </c>
      <c r="E54" s="47">
        <f t="shared" si="16"/>
        <v>0.13714670255720054</v>
      </c>
      <c r="F54" s="47">
        <f t="shared" si="16"/>
        <v>0.1288021534320323</v>
      </c>
      <c r="G54" s="47">
        <f t="shared" si="16"/>
        <v>0.27913862718707944</v>
      </c>
      <c r="H54" s="47">
        <f t="shared" si="16"/>
        <v>0.11857335127860028</v>
      </c>
      <c r="I54" s="47">
        <f t="shared" si="16"/>
        <v>8.613728129205922E-2</v>
      </c>
      <c r="J54" s="46">
        <f t="shared" si="16"/>
        <v>0.14912516823687752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126</v>
      </c>
      <c r="C55" s="27">
        <f t="shared" ref="C55:J55" si="18">IFERROR(C51/SUM($C51:$J51),"-")</f>
        <v>1.0070097951842778E-4</v>
      </c>
      <c r="D55" s="29">
        <f t="shared" si="18"/>
        <v>0.10355283125838965</v>
      </c>
      <c r="E55" s="29">
        <f t="shared" si="18"/>
        <v>0.13899756202928587</v>
      </c>
      <c r="F55" s="29">
        <f t="shared" si="18"/>
        <v>0.14401649884848433</v>
      </c>
      <c r="G55" s="29">
        <f t="shared" si="18"/>
        <v>0.29682922825790331</v>
      </c>
      <c r="H55" s="29">
        <f t="shared" si="18"/>
        <v>9.536382760395111E-2</v>
      </c>
      <c r="I55" s="29">
        <f t="shared" si="18"/>
        <v>8.9120366873808587E-2</v>
      </c>
      <c r="J55" s="28">
        <f t="shared" si="18"/>
        <v>0.13201898414865881</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29" t="s">
        <v>127</v>
      </c>
      <c r="C56" s="830">
        <f t="shared" ref="C56:J56" si="20">IFERROR(C52/SUM($C52:$J52),"-")</f>
        <v>1.5672482725005918E-4</v>
      </c>
      <c r="D56" s="831">
        <f t="shared" si="20"/>
        <v>0.10109221532110567</v>
      </c>
      <c r="E56" s="831">
        <f t="shared" si="20"/>
        <v>0.2047782265331998</v>
      </c>
      <c r="F56" s="831">
        <f t="shared" si="20"/>
        <v>0.20942668490943656</v>
      </c>
      <c r="G56" s="831">
        <f t="shared" si="20"/>
        <v>0.32937603144526933</v>
      </c>
      <c r="H56" s="831">
        <f t="shared" si="20"/>
        <v>4.44973129528368E-2</v>
      </c>
      <c r="I56" s="831">
        <f t="shared" si="20"/>
        <v>4.1359681911290615E-2</v>
      </c>
      <c r="J56" s="832">
        <f t="shared" si="20"/>
        <v>6.9313122099611171E-2</v>
      </c>
      <c r="K56" s="830">
        <f t="shared" ref="K56:R56" si="21">IFERROR(K52/SUM($K52:$R52),"-")</f>
        <v>4.757545579593808E-3</v>
      </c>
      <c r="L56" s="831">
        <f t="shared" si="21"/>
        <v>7.9742817219928194E-2</v>
      </c>
      <c r="M56" s="831">
        <f t="shared" si="21"/>
        <v>0.1872399969945916</v>
      </c>
      <c r="N56" s="831">
        <f t="shared" si="21"/>
        <v>0.20928507918268821</v>
      </c>
      <c r="O56" s="831">
        <f t="shared" si="21"/>
        <v>0.29731845620772152</v>
      </c>
      <c r="P56" s="831">
        <f t="shared" si="21"/>
        <v>6.8869982368447671E-2</v>
      </c>
      <c r="Q56" s="831">
        <f t="shared" si="21"/>
        <v>5.851785045332019E-2</v>
      </c>
      <c r="R56" s="831">
        <f t="shared" si="21"/>
        <v>9.4268271993708824E-2</v>
      </c>
    </row>
    <row r="57" spans="1:20" x14ac:dyDescent="0.25">
      <c r="J57" s="19"/>
    </row>
    <row r="58" spans="1:20" x14ac:dyDescent="0.25">
      <c r="A58" s="880" t="s">
        <v>144</v>
      </c>
      <c r="J58" s="19"/>
    </row>
    <row r="59" spans="1:20" x14ac:dyDescent="0.25">
      <c r="J59" s="19"/>
    </row>
    <row r="60" spans="1:20" x14ac:dyDescent="0.25">
      <c r="C60" s="902" t="s">
        <v>117</v>
      </c>
      <c r="D60" s="903"/>
      <c r="E60" s="903"/>
      <c r="F60" s="903"/>
      <c r="G60" s="903"/>
      <c r="H60" s="903"/>
      <c r="I60" s="903"/>
      <c r="J60" s="903"/>
      <c r="K60" s="903"/>
      <c r="L60" s="903"/>
      <c r="M60" s="903"/>
      <c r="N60" s="903"/>
      <c r="O60" s="926" t="s">
        <v>118</v>
      </c>
      <c r="P60" s="903"/>
      <c r="Q60" s="903"/>
      <c r="R60" s="903"/>
      <c r="S60" s="903"/>
      <c r="T60" s="903"/>
    </row>
    <row r="61" spans="1:20" x14ac:dyDescent="0.25">
      <c r="C61" s="902" t="str">
        <f>$A$1</f>
        <v>South Lanarkshire</v>
      </c>
      <c r="D61" s="903"/>
      <c r="E61" s="903"/>
      <c r="F61" s="903"/>
      <c r="G61" s="903"/>
      <c r="H61" s="904"/>
      <c r="I61" s="903" t="s">
        <v>119</v>
      </c>
      <c r="J61" s="903"/>
      <c r="K61" s="903"/>
      <c r="L61" s="903"/>
      <c r="M61" s="903"/>
      <c r="N61" s="903"/>
      <c r="O61" s="926" t="str">
        <f>$A$1</f>
        <v>South Lanarkshire</v>
      </c>
      <c r="P61" s="903"/>
      <c r="Q61" s="903"/>
      <c r="R61" s="903"/>
      <c r="S61" s="903"/>
      <c r="T61" s="903"/>
    </row>
    <row r="62" spans="1:20" ht="39.75" thickBot="1" x14ac:dyDescent="0.3">
      <c r="B62" s="50" t="s">
        <v>109</v>
      </c>
      <c r="C62" s="110" t="s">
        <v>145</v>
      </c>
      <c r="D62" s="109" t="s">
        <v>146</v>
      </c>
      <c r="E62" s="109" t="s">
        <v>147</v>
      </c>
      <c r="F62" s="109" t="s">
        <v>148</v>
      </c>
      <c r="G62" s="109" t="s">
        <v>149</v>
      </c>
      <c r="H62" s="111" t="s">
        <v>150</v>
      </c>
      <c r="I62" s="109" t="s">
        <v>145</v>
      </c>
      <c r="J62" s="109" t="s">
        <v>146</v>
      </c>
      <c r="K62" s="109" t="s">
        <v>147</v>
      </c>
      <c r="L62" s="109" t="s">
        <v>148</v>
      </c>
      <c r="M62" s="109" t="s">
        <v>149</v>
      </c>
      <c r="N62" s="109" t="s">
        <v>150</v>
      </c>
      <c r="O62" s="112" t="s">
        <v>145</v>
      </c>
      <c r="P62" s="109" t="s">
        <v>146</v>
      </c>
      <c r="Q62" s="109" t="s">
        <v>147</v>
      </c>
      <c r="R62" s="109" t="s">
        <v>148</v>
      </c>
      <c r="S62" s="109" t="s">
        <v>149</v>
      </c>
      <c r="T62" s="109" t="s">
        <v>150</v>
      </c>
    </row>
    <row r="63" spans="1:20" x14ac:dyDescent="0.25">
      <c r="B63" s="33" t="s">
        <v>122</v>
      </c>
      <c r="C63" s="68"/>
      <c r="D63" s="66"/>
      <c r="E63" s="66"/>
      <c r="F63" s="66"/>
      <c r="G63" s="66"/>
      <c r="H63" s="69"/>
      <c r="I63" s="66"/>
      <c r="J63" s="66"/>
      <c r="K63" s="66"/>
      <c r="L63" s="66"/>
      <c r="M63" s="66"/>
      <c r="N63" s="66"/>
      <c r="O63" s="93"/>
      <c r="P63" s="66"/>
      <c r="Q63" s="66"/>
      <c r="R63" s="66"/>
      <c r="S63" s="66"/>
      <c r="T63" s="66"/>
    </row>
    <row r="64" spans="1:20" x14ac:dyDescent="0.25">
      <c r="B64" s="225" t="s">
        <v>123</v>
      </c>
      <c r="C64" s="39">
        <v>443</v>
      </c>
      <c r="D64" s="40">
        <v>1</v>
      </c>
      <c r="E64" s="40">
        <v>8</v>
      </c>
      <c r="F64" s="40">
        <v>5</v>
      </c>
      <c r="G64" s="40">
        <v>1</v>
      </c>
      <c r="H64" s="41">
        <v>0</v>
      </c>
      <c r="I64" s="40">
        <v>87881</v>
      </c>
      <c r="J64" s="40">
        <v>2073</v>
      </c>
      <c r="K64" s="40">
        <v>2038</v>
      </c>
      <c r="L64" s="40">
        <v>405</v>
      </c>
      <c r="M64" s="40">
        <v>938</v>
      </c>
      <c r="N64" s="40">
        <v>1307</v>
      </c>
      <c r="O64" s="94" t="s">
        <v>124</v>
      </c>
      <c r="P64" s="40" t="s">
        <v>124</v>
      </c>
      <c r="Q64" s="40" t="s">
        <v>124</v>
      </c>
      <c r="R64" s="40" t="s">
        <v>124</v>
      </c>
      <c r="S64" s="40" t="s">
        <v>124</v>
      </c>
      <c r="T64" s="40" t="s">
        <v>124</v>
      </c>
    </row>
    <row r="65" spans="1:21" x14ac:dyDescent="0.25">
      <c r="B65" s="226" t="s">
        <v>125</v>
      </c>
      <c r="C65" s="36">
        <v>209</v>
      </c>
      <c r="D65" s="37">
        <v>2</v>
      </c>
      <c r="E65" s="37">
        <v>3</v>
      </c>
      <c r="F65" s="37">
        <v>2</v>
      </c>
      <c r="G65" s="37">
        <v>1</v>
      </c>
      <c r="H65" s="38">
        <v>0</v>
      </c>
      <c r="I65" s="37">
        <v>137977.40100000001</v>
      </c>
      <c r="J65" s="37">
        <v>950.50300000000004</v>
      </c>
      <c r="K65" s="37">
        <v>3261.453</v>
      </c>
      <c r="L65" s="37">
        <v>1727.4570000000001</v>
      </c>
      <c r="M65" s="37">
        <v>499.71800000000002</v>
      </c>
      <c r="N65" s="37">
        <v>1830.617</v>
      </c>
      <c r="O65" s="95" t="s">
        <v>124</v>
      </c>
      <c r="P65" s="37" t="s">
        <v>124</v>
      </c>
      <c r="Q65" s="37" t="s">
        <v>124</v>
      </c>
      <c r="R65" s="37" t="s">
        <v>124</v>
      </c>
      <c r="S65" s="37" t="s">
        <v>124</v>
      </c>
      <c r="T65" s="37" t="s">
        <v>124</v>
      </c>
    </row>
    <row r="66" spans="1:21" x14ac:dyDescent="0.25">
      <c r="B66" s="225" t="s">
        <v>126</v>
      </c>
      <c r="C66" s="39">
        <v>2863.71</v>
      </c>
      <c r="D66" s="40">
        <v>2.99</v>
      </c>
      <c r="E66" s="40">
        <v>44.24</v>
      </c>
      <c r="F66" s="40">
        <v>23.29</v>
      </c>
      <c r="G66" s="40">
        <v>6.66</v>
      </c>
      <c r="H66" s="41">
        <v>20.59</v>
      </c>
      <c r="I66" s="40">
        <v>120815.22500000001</v>
      </c>
      <c r="J66" s="40">
        <v>625.79</v>
      </c>
      <c r="K66" s="40">
        <v>3338.585</v>
      </c>
      <c r="L66" s="40">
        <v>1709.77</v>
      </c>
      <c r="M66" s="40">
        <v>499.46</v>
      </c>
      <c r="N66" s="40">
        <v>1896.98</v>
      </c>
      <c r="O66" s="94" t="s">
        <v>124</v>
      </c>
      <c r="P66" s="40" t="s">
        <v>124</v>
      </c>
      <c r="Q66" s="40" t="s">
        <v>124</v>
      </c>
      <c r="R66" s="40" t="s">
        <v>124</v>
      </c>
      <c r="S66" s="40" t="s">
        <v>124</v>
      </c>
      <c r="T66" s="40" t="s">
        <v>124</v>
      </c>
    </row>
    <row r="67" spans="1:21" x14ac:dyDescent="0.25">
      <c r="B67" s="226" t="s">
        <v>127</v>
      </c>
      <c r="C67" s="36">
        <v>3027.7</v>
      </c>
      <c r="D67" s="37">
        <v>10.35</v>
      </c>
      <c r="E67" s="37">
        <v>61.9</v>
      </c>
      <c r="F67" s="37">
        <v>21.35</v>
      </c>
      <c r="G67" s="37">
        <v>9</v>
      </c>
      <c r="H67" s="38">
        <v>21.7</v>
      </c>
      <c r="I67" s="37">
        <v>123397.1</v>
      </c>
      <c r="J67" s="37">
        <v>807.98</v>
      </c>
      <c r="K67" s="37">
        <v>4178.7</v>
      </c>
      <c r="L67" s="37">
        <v>2226.83</v>
      </c>
      <c r="M67" s="37">
        <v>594.16999999999996</v>
      </c>
      <c r="N67" s="37">
        <v>2419.31</v>
      </c>
      <c r="O67" s="95" t="s">
        <v>124</v>
      </c>
      <c r="P67" s="37" t="s">
        <v>124</v>
      </c>
      <c r="Q67" s="37" t="s">
        <v>124</v>
      </c>
      <c r="R67" s="37" t="s">
        <v>124</v>
      </c>
      <c r="S67" s="37" t="s">
        <v>124</v>
      </c>
      <c r="T67" s="37" t="s">
        <v>124</v>
      </c>
    </row>
    <row r="68" spans="1:21" x14ac:dyDescent="0.25">
      <c r="B68" s="67" t="s">
        <v>128</v>
      </c>
      <c r="C68" s="441"/>
      <c r="D68" s="442"/>
      <c r="E68" s="442"/>
      <c r="F68" s="442"/>
      <c r="G68" s="442"/>
      <c r="H68" s="443"/>
      <c r="I68" s="442"/>
      <c r="J68" s="442"/>
      <c r="K68" s="442"/>
      <c r="L68" s="442"/>
      <c r="M68" s="442"/>
      <c r="N68" s="442"/>
      <c r="O68" s="96"/>
      <c r="P68" s="442"/>
      <c r="Q68" s="442"/>
      <c r="R68" s="442"/>
      <c r="S68" s="442"/>
      <c r="T68" s="442"/>
    </row>
    <row r="69" spans="1:21" x14ac:dyDescent="0.25">
      <c r="A69" s="19"/>
      <c r="B69" s="225" t="s">
        <v>123</v>
      </c>
      <c r="C69" s="70">
        <f>IFERROR(C64/SUM($C64:$H64),"-")</f>
        <v>0.96724890829694321</v>
      </c>
      <c r="D69" s="99">
        <f t="shared" ref="D69:H69" si="22">IFERROR(D64/SUM($C64:$H64),"-")</f>
        <v>2.1834061135371178E-3</v>
      </c>
      <c r="E69" s="99">
        <f t="shared" si="22"/>
        <v>1.7467248908296942E-2</v>
      </c>
      <c r="F69" s="99">
        <f t="shared" si="22"/>
        <v>1.0917030567685589E-2</v>
      </c>
      <c r="G69" s="99">
        <f t="shared" si="22"/>
        <v>2.1834061135371178E-3</v>
      </c>
      <c r="H69" s="101">
        <f t="shared" si="22"/>
        <v>0</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0.95799999999999996</v>
      </c>
      <c r="P69" s="99">
        <v>8.0000000000000002E-3</v>
      </c>
      <c r="Q69" s="99">
        <v>0.02</v>
      </c>
      <c r="R69" s="99">
        <v>2E-3</v>
      </c>
      <c r="S69" s="99">
        <v>2E-3</v>
      </c>
      <c r="T69" s="99">
        <v>8.9999999999999993E-3</v>
      </c>
      <c r="U69" s="19"/>
    </row>
    <row r="70" spans="1:21" x14ac:dyDescent="0.25">
      <c r="A70" s="19"/>
      <c r="B70" s="226" t="s">
        <v>125</v>
      </c>
      <c r="C70" s="71">
        <f t="shared" ref="C70:H70" si="24">IFERROR(C65/SUM($C65:$H65),"-")</f>
        <v>0.96313364055299544</v>
      </c>
      <c r="D70" s="100">
        <f t="shared" si="24"/>
        <v>9.2165898617511521E-3</v>
      </c>
      <c r="E70" s="100">
        <f t="shared" si="24"/>
        <v>1.3824884792626729E-2</v>
      </c>
      <c r="F70" s="100">
        <f t="shared" si="24"/>
        <v>9.2165898617511521E-3</v>
      </c>
      <c r="G70" s="100">
        <f t="shared" si="24"/>
        <v>4.608294930875576E-3</v>
      </c>
      <c r="H70" s="102">
        <f t="shared" si="24"/>
        <v>0</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0.97299999999999998</v>
      </c>
      <c r="P70" s="100">
        <v>0</v>
      </c>
      <c r="Q70" s="100">
        <v>2.1000000000000001E-2</v>
      </c>
      <c r="R70" s="100">
        <v>6.0000000000000001E-3</v>
      </c>
      <c r="S70" s="100">
        <v>0</v>
      </c>
      <c r="T70" s="100">
        <v>0</v>
      </c>
      <c r="U70" s="19"/>
    </row>
    <row r="71" spans="1:21" x14ac:dyDescent="0.25">
      <c r="A71" s="19"/>
      <c r="B71" s="225" t="s">
        <v>126</v>
      </c>
      <c r="C71" s="70">
        <f t="shared" ref="C71:H71" si="26">IFERROR(C66/SUM($C66:$H66),"-")</f>
        <v>0.96698610154382281</v>
      </c>
      <c r="D71" s="99">
        <f t="shared" si="26"/>
        <v>1.0096303199751478E-3</v>
      </c>
      <c r="E71" s="99">
        <f t="shared" si="26"/>
        <v>1.4938476707592152E-2</v>
      </c>
      <c r="F71" s="99">
        <f t="shared" si="26"/>
        <v>7.8643110876993952E-3</v>
      </c>
      <c r="G71" s="99">
        <f t="shared" si="26"/>
        <v>2.2488755622188908E-3</v>
      </c>
      <c r="H71" s="101">
        <f t="shared" si="26"/>
        <v>6.9526047786917363E-3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0.98499999999999999</v>
      </c>
      <c r="P71" s="99">
        <v>0</v>
      </c>
      <c r="Q71" s="99">
        <v>1.4E-2</v>
      </c>
      <c r="R71" s="99">
        <v>1E-3</v>
      </c>
      <c r="S71" s="99">
        <v>0</v>
      </c>
      <c r="T71" s="99">
        <v>0</v>
      </c>
      <c r="U71" s="19"/>
    </row>
    <row r="72" spans="1:21" ht="15.75" thickBot="1" x14ac:dyDescent="0.3">
      <c r="A72" s="19"/>
      <c r="B72" s="150" t="s">
        <v>127</v>
      </c>
      <c r="C72" s="490">
        <f t="shared" ref="C72:H72" si="28">IFERROR(C67/SUM($C67:$H67),"-")</f>
        <v>0.9605647208121828</v>
      </c>
      <c r="D72" s="491">
        <f t="shared" si="28"/>
        <v>3.2836294416243657E-3</v>
      </c>
      <c r="E72" s="491">
        <f t="shared" si="28"/>
        <v>1.9638324873096448E-2</v>
      </c>
      <c r="F72" s="491">
        <f t="shared" si="28"/>
        <v>6.7734771573604077E-3</v>
      </c>
      <c r="G72" s="491">
        <f t="shared" si="28"/>
        <v>2.855329949238579E-3</v>
      </c>
      <c r="H72" s="492">
        <f t="shared" si="28"/>
        <v>6.8845177664974624E-3</v>
      </c>
      <c r="I72" s="493">
        <f t="shared" ref="I72:N72" si="29">IFERROR(I67/SUM($I67:$N67),"-")</f>
        <v>0.92346447410792476</v>
      </c>
      <c r="J72" s="491">
        <f t="shared" si="29"/>
        <v>6.0466641905662375E-3</v>
      </c>
      <c r="K72" s="491">
        <f t="shared" si="29"/>
        <v>3.1272055809697191E-2</v>
      </c>
      <c r="L72" s="491">
        <f t="shared" si="29"/>
        <v>1.6664884303421636E-2</v>
      </c>
      <c r="M72" s="491">
        <f t="shared" si="29"/>
        <v>4.4465784575221431E-3</v>
      </c>
      <c r="N72" s="491">
        <f t="shared" si="29"/>
        <v>1.8105343130868094E-2</v>
      </c>
      <c r="O72" s="494" t="s">
        <v>124</v>
      </c>
      <c r="P72" s="491" t="s">
        <v>124</v>
      </c>
      <c r="Q72" s="491" t="s">
        <v>124</v>
      </c>
      <c r="R72" s="491" t="s">
        <v>124</v>
      </c>
      <c r="S72" s="491" t="s">
        <v>124</v>
      </c>
      <c r="T72" s="491" t="s">
        <v>124</v>
      </c>
      <c r="U72" s="19"/>
    </row>
    <row r="73" spans="1:21" x14ac:dyDescent="0.25">
      <c r="A73" s="19"/>
    </row>
    <row r="74" spans="1:21" x14ac:dyDescent="0.25">
      <c r="A74" s="215" t="s">
        <v>151</v>
      </c>
    </row>
    <row r="76" spans="1:21" x14ac:dyDescent="0.25">
      <c r="C76" s="902" t="s">
        <v>117</v>
      </c>
      <c r="D76" s="903"/>
      <c r="E76" s="903"/>
      <c r="F76" s="903"/>
      <c r="G76" s="924" t="s">
        <v>118</v>
      </c>
      <c r="H76" s="903"/>
    </row>
    <row r="77" spans="1:21" x14ac:dyDescent="0.25">
      <c r="B77" s="927" t="s">
        <v>152</v>
      </c>
      <c r="C77" s="902" t="str">
        <f>$A$1</f>
        <v>South Lanarkshire</v>
      </c>
      <c r="D77" s="904"/>
      <c r="E77" s="903" t="s">
        <v>119</v>
      </c>
      <c r="F77" s="903"/>
      <c r="G77" s="924" t="str">
        <f>$A$1</f>
        <v>South Lanarkshire</v>
      </c>
      <c r="H77" s="903"/>
    </row>
    <row r="78" spans="1:21" ht="15.75" thickBot="1" x14ac:dyDescent="0.3">
      <c r="B78" s="928"/>
      <c r="C78" s="3" t="s">
        <v>110</v>
      </c>
      <c r="D78" s="413" t="s">
        <v>153</v>
      </c>
      <c r="E78" s="412" t="s">
        <v>110</v>
      </c>
      <c r="F78" s="412" t="s">
        <v>153</v>
      </c>
      <c r="G78" s="82" t="s">
        <v>110</v>
      </c>
      <c r="H78" s="412" t="s">
        <v>153</v>
      </c>
    </row>
    <row r="79" spans="1:21" x14ac:dyDescent="0.25">
      <c r="B79" s="33" t="s">
        <v>122</v>
      </c>
      <c r="C79" s="20"/>
      <c r="D79" s="18"/>
      <c r="E79" s="17"/>
      <c r="F79" s="17"/>
      <c r="G79" s="103"/>
      <c r="H79" s="17"/>
    </row>
    <row r="80" spans="1:21" x14ac:dyDescent="0.25">
      <c r="B80" s="225" t="s">
        <v>123</v>
      </c>
      <c r="C80" s="39">
        <v>173</v>
      </c>
      <c r="D80" s="41">
        <v>247</v>
      </c>
      <c r="E80" s="40">
        <v>43397</v>
      </c>
      <c r="F80" s="40">
        <v>41831</v>
      </c>
      <c r="G80" s="89" t="s">
        <v>124</v>
      </c>
      <c r="H80" s="40" t="s">
        <v>124</v>
      </c>
    </row>
    <row r="81" spans="1:23" x14ac:dyDescent="0.25">
      <c r="B81" s="226" t="s">
        <v>125</v>
      </c>
      <c r="C81" s="36">
        <v>95</v>
      </c>
      <c r="D81" s="38">
        <v>108</v>
      </c>
      <c r="E81" s="37">
        <v>60954.792000000001</v>
      </c>
      <c r="F81" s="37">
        <v>51965.741999999998</v>
      </c>
      <c r="G81" s="90" t="s">
        <v>124</v>
      </c>
      <c r="H81" s="37" t="s">
        <v>124</v>
      </c>
    </row>
    <row r="82" spans="1:23" x14ac:dyDescent="0.25">
      <c r="B82" s="225" t="s">
        <v>126</v>
      </c>
      <c r="C82" s="39">
        <v>2219.1</v>
      </c>
      <c r="D82" s="41">
        <v>1591.91</v>
      </c>
      <c r="E82" s="40">
        <v>74808.259999999995</v>
      </c>
      <c r="F82" s="40">
        <v>48854.91</v>
      </c>
      <c r="G82" s="89" t="s">
        <v>124</v>
      </c>
      <c r="H82" s="40" t="s">
        <v>124</v>
      </c>
    </row>
    <row r="83" spans="1:23" x14ac:dyDescent="0.25">
      <c r="B83" s="226" t="s">
        <v>127</v>
      </c>
      <c r="C83" s="36">
        <v>2024.73</v>
      </c>
      <c r="D83" s="38">
        <v>1921.7</v>
      </c>
      <c r="E83" s="37">
        <v>71127.12</v>
      </c>
      <c r="F83" s="37">
        <v>54324.49</v>
      </c>
      <c r="G83" s="90" t="s">
        <v>124</v>
      </c>
      <c r="H83" s="37" t="s">
        <v>124</v>
      </c>
    </row>
    <row r="84" spans="1:23" x14ac:dyDescent="0.25">
      <c r="B84" s="67" t="s">
        <v>128</v>
      </c>
      <c r="C84" s="52"/>
      <c r="D84" s="54"/>
      <c r="E84" s="53"/>
      <c r="F84" s="53"/>
      <c r="G84" s="104"/>
      <c r="H84" s="53"/>
    </row>
    <row r="85" spans="1:23" x14ac:dyDescent="0.25">
      <c r="B85" s="225" t="s">
        <v>123</v>
      </c>
      <c r="C85" s="45">
        <f t="shared" ref="C85:D88" si="30">IFERROR(C80/SUM($C80:$D80),"-")</f>
        <v>0.41190476190476188</v>
      </c>
      <c r="D85" s="46">
        <f t="shared" si="30"/>
        <v>0.58809523809523812</v>
      </c>
      <c r="E85" s="47">
        <f t="shared" ref="E85:F88" si="31">IFERROR(E80/SUM($E80:$F80),"-")</f>
        <v>0.50918712160322899</v>
      </c>
      <c r="F85" s="47">
        <f t="shared" si="31"/>
        <v>0.49081287839677101</v>
      </c>
      <c r="G85" s="97">
        <v>0.23200000000000001</v>
      </c>
      <c r="H85" s="47">
        <v>0.76800000000000002</v>
      </c>
      <c r="J85" s="19"/>
    </row>
    <row r="86" spans="1:23" x14ac:dyDescent="0.25">
      <c r="B86" s="226" t="s">
        <v>125</v>
      </c>
      <c r="C86" s="27">
        <f t="shared" si="30"/>
        <v>0.46798029556650245</v>
      </c>
      <c r="D86" s="28">
        <f t="shared" si="30"/>
        <v>0.53201970443349755</v>
      </c>
      <c r="E86" s="29">
        <f t="shared" si="31"/>
        <v>0.53980254822386864</v>
      </c>
      <c r="F86" s="29">
        <f t="shared" si="31"/>
        <v>0.46019745177613131</v>
      </c>
      <c r="G86" s="88">
        <v>0.23799999999999999</v>
      </c>
      <c r="H86" s="29">
        <v>0.76200000000000001</v>
      </c>
      <c r="J86" s="19"/>
    </row>
    <row r="87" spans="1:23" x14ac:dyDescent="0.25">
      <c r="B87" s="225" t="s">
        <v>126</v>
      </c>
      <c r="C87" s="45">
        <f t="shared" si="30"/>
        <v>0.58228658544585288</v>
      </c>
      <c r="D87" s="46">
        <f t="shared" si="30"/>
        <v>0.41771341455414707</v>
      </c>
      <c r="E87" s="47">
        <f t="shared" si="31"/>
        <v>0.60493564898910479</v>
      </c>
      <c r="F87" s="47">
        <f t="shared" si="31"/>
        <v>0.39506435101089521</v>
      </c>
      <c r="G87" s="87">
        <v>0.249</v>
      </c>
      <c r="H87" s="47">
        <v>0.751</v>
      </c>
      <c r="J87" s="19"/>
    </row>
    <row r="88" spans="1:23" ht="15.75" thickBot="1" x14ac:dyDescent="0.3">
      <c r="B88" s="150" t="s">
        <v>127</v>
      </c>
      <c r="C88" s="30">
        <f t="shared" si="30"/>
        <v>0.51305356993535922</v>
      </c>
      <c r="D88" s="31">
        <f t="shared" si="30"/>
        <v>0.48694643006464067</v>
      </c>
      <c r="E88" s="32">
        <f t="shared" si="31"/>
        <v>0.5669685705906844</v>
      </c>
      <c r="F88" s="32">
        <f t="shared" si="31"/>
        <v>0.43303142940931572</v>
      </c>
      <c r="G88" s="481" t="s">
        <v>124</v>
      </c>
      <c r="H88" s="32" t="s">
        <v>124</v>
      </c>
      <c r="J88" s="19"/>
    </row>
    <row r="90" spans="1:23" ht="17.25" x14ac:dyDescent="0.25">
      <c r="A90" s="880" t="s">
        <v>154</v>
      </c>
      <c r="B90" s="6"/>
      <c r="C90" s="6"/>
    </row>
    <row r="91" spans="1:23" x14ac:dyDescent="0.25">
      <c r="A91" s="5"/>
      <c r="B91" s="6"/>
      <c r="C91" s="6"/>
    </row>
    <row r="92" spans="1:23" x14ac:dyDescent="0.25">
      <c r="B92" s="5" t="s">
        <v>130</v>
      </c>
      <c r="C92" s="922" t="s">
        <v>117</v>
      </c>
      <c r="D92" s="923"/>
      <c r="E92" s="923"/>
      <c r="F92" s="923"/>
      <c r="G92" s="923"/>
      <c r="H92" s="923"/>
      <c r="I92" s="923"/>
      <c r="J92" s="923"/>
      <c r="K92" s="923"/>
      <c r="L92" s="923"/>
      <c r="M92" s="923"/>
      <c r="N92" s="923"/>
      <c r="O92" s="923"/>
      <c r="P92" s="923"/>
      <c r="Q92" s="924" t="s">
        <v>118</v>
      </c>
      <c r="R92" s="903"/>
      <c r="S92" s="903"/>
      <c r="T92" s="903"/>
      <c r="U92" s="903"/>
      <c r="V92" s="903"/>
      <c r="W92" s="903"/>
    </row>
    <row r="93" spans="1:23" x14ac:dyDescent="0.25">
      <c r="A93" s="5"/>
      <c r="C93" s="902" t="str">
        <f>$A$1</f>
        <v>South Lanarkshire</v>
      </c>
      <c r="D93" s="903"/>
      <c r="E93" s="903"/>
      <c r="F93" s="903"/>
      <c r="G93" s="903"/>
      <c r="H93" s="903"/>
      <c r="I93" s="904"/>
      <c r="J93" s="902" t="s">
        <v>119</v>
      </c>
      <c r="K93" s="903"/>
      <c r="L93" s="903"/>
      <c r="M93" s="903"/>
      <c r="N93" s="903"/>
      <c r="O93" s="903"/>
      <c r="P93" s="903"/>
      <c r="Q93" s="924" t="str">
        <f>$A$1</f>
        <v>South Lanarkshire</v>
      </c>
      <c r="R93" s="903"/>
      <c r="S93" s="903"/>
      <c r="T93" s="903"/>
      <c r="U93" s="903"/>
      <c r="V93" s="903"/>
      <c r="W93" s="903"/>
    </row>
    <row r="94" spans="1:23" ht="27" thickBot="1" x14ac:dyDescent="0.3">
      <c r="A94" s="5"/>
      <c r="B94" s="34" t="s">
        <v>155</v>
      </c>
      <c r="C94" s="113" t="s">
        <v>156</v>
      </c>
      <c r="D94" s="114" t="s">
        <v>157</v>
      </c>
      <c r="E94" s="114" t="s">
        <v>158</v>
      </c>
      <c r="F94" s="114" t="s">
        <v>159</v>
      </c>
      <c r="G94" s="114" t="s">
        <v>160</v>
      </c>
      <c r="H94" s="114" t="s">
        <v>161</v>
      </c>
      <c r="I94" s="115" t="s">
        <v>162</v>
      </c>
      <c r="J94" s="114" t="s">
        <v>156</v>
      </c>
      <c r="K94" s="114" t="s">
        <v>157</v>
      </c>
      <c r="L94" s="114" t="s">
        <v>158</v>
      </c>
      <c r="M94" s="114" t="s">
        <v>159</v>
      </c>
      <c r="N94" s="114" t="s">
        <v>160</v>
      </c>
      <c r="O94" s="114" t="s">
        <v>161</v>
      </c>
      <c r="P94" s="114" t="s">
        <v>162</v>
      </c>
      <c r="Q94" s="116" t="s">
        <v>156</v>
      </c>
      <c r="R94" s="114" t="s">
        <v>157</v>
      </c>
      <c r="S94" s="114" t="s">
        <v>158</v>
      </c>
      <c r="T94" s="114" t="s">
        <v>159</v>
      </c>
      <c r="U94" s="114" t="s">
        <v>160</v>
      </c>
      <c r="V94" s="114" t="s">
        <v>161</v>
      </c>
      <c r="W94" s="114" t="s">
        <v>162</v>
      </c>
    </row>
    <row r="95" spans="1:23" x14ac:dyDescent="0.25">
      <c r="A95" s="5"/>
      <c r="B95" s="33" t="s">
        <v>122</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123</v>
      </c>
      <c r="C96" s="39">
        <v>449</v>
      </c>
      <c r="D96" s="40">
        <v>192</v>
      </c>
      <c r="E96" s="40">
        <v>112</v>
      </c>
      <c r="F96" s="40">
        <v>52</v>
      </c>
      <c r="G96" s="40">
        <v>22</v>
      </c>
      <c r="H96" s="40">
        <v>8</v>
      </c>
      <c r="I96" s="41">
        <v>2</v>
      </c>
      <c r="J96" s="40">
        <v>26543</v>
      </c>
      <c r="K96" s="40">
        <v>10028</v>
      </c>
      <c r="L96" s="40">
        <v>6026</v>
      </c>
      <c r="M96" s="40">
        <v>2785</v>
      </c>
      <c r="N96" s="40">
        <v>1465</v>
      </c>
      <c r="O96" s="40">
        <v>935</v>
      </c>
      <c r="P96" s="40">
        <v>504</v>
      </c>
      <c r="Q96" s="89" t="s">
        <v>124</v>
      </c>
      <c r="R96" s="40" t="s">
        <v>124</v>
      </c>
      <c r="S96" s="40" t="s">
        <v>124</v>
      </c>
      <c r="T96" s="40" t="s">
        <v>124</v>
      </c>
      <c r="U96" s="40" t="s">
        <v>124</v>
      </c>
      <c r="V96" s="40" t="s">
        <v>124</v>
      </c>
      <c r="W96" s="40" t="s">
        <v>124</v>
      </c>
    </row>
    <row r="97" spans="1:26" x14ac:dyDescent="0.25">
      <c r="A97" s="5"/>
      <c r="B97" s="226" t="s">
        <v>125</v>
      </c>
      <c r="C97" s="36">
        <v>523</v>
      </c>
      <c r="D97" s="37">
        <v>231</v>
      </c>
      <c r="E97" s="37">
        <v>152</v>
      </c>
      <c r="F97" s="37">
        <v>80</v>
      </c>
      <c r="G97" s="37">
        <v>26</v>
      </c>
      <c r="H97" s="37">
        <v>28</v>
      </c>
      <c r="I97" s="38">
        <v>3</v>
      </c>
      <c r="J97" s="37">
        <v>32209.797999999999</v>
      </c>
      <c r="K97" s="37">
        <v>11306.477000000001</v>
      </c>
      <c r="L97" s="37">
        <v>7647.1850000000004</v>
      </c>
      <c r="M97" s="37">
        <v>3579.2579999999998</v>
      </c>
      <c r="N97" s="37">
        <v>2323.9119999999998</v>
      </c>
      <c r="O97" s="37">
        <v>1315.508</v>
      </c>
      <c r="P97" s="37">
        <v>640.26599999999996</v>
      </c>
      <c r="Q97" s="90" t="s">
        <v>124</v>
      </c>
      <c r="R97" s="37" t="s">
        <v>124</v>
      </c>
      <c r="S97" s="37" t="s">
        <v>124</v>
      </c>
      <c r="T97" s="37" t="s">
        <v>124</v>
      </c>
      <c r="U97" s="37" t="s">
        <v>124</v>
      </c>
      <c r="V97" s="37" t="s">
        <v>124</v>
      </c>
      <c r="W97" s="37" t="s">
        <v>124</v>
      </c>
    </row>
    <row r="98" spans="1:26" x14ac:dyDescent="0.25">
      <c r="A98" s="5"/>
      <c r="B98" s="225" t="s">
        <v>126</v>
      </c>
      <c r="C98" s="39">
        <v>507</v>
      </c>
      <c r="D98" s="40">
        <v>188</v>
      </c>
      <c r="E98" s="40">
        <v>125</v>
      </c>
      <c r="F98" s="40">
        <v>46</v>
      </c>
      <c r="G98" s="40">
        <v>27</v>
      </c>
      <c r="H98" s="40">
        <v>13</v>
      </c>
      <c r="I98" s="41">
        <v>3</v>
      </c>
      <c r="J98" s="40">
        <v>28915.24</v>
      </c>
      <c r="K98" s="40">
        <v>9529.76</v>
      </c>
      <c r="L98" s="40">
        <v>6222.64</v>
      </c>
      <c r="M98" s="40">
        <v>2996.68</v>
      </c>
      <c r="N98" s="40">
        <v>1275.8</v>
      </c>
      <c r="O98" s="40">
        <v>721.12</v>
      </c>
      <c r="P98" s="40">
        <v>367.8</v>
      </c>
      <c r="Q98" s="89" t="s">
        <v>124</v>
      </c>
      <c r="R98" s="40" t="s">
        <v>124</v>
      </c>
      <c r="S98" s="40" t="s">
        <v>124</v>
      </c>
      <c r="T98" s="40" t="s">
        <v>124</v>
      </c>
      <c r="U98" s="40" t="s">
        <v>124</v>
      </c>
      <c r="V98" s="40" t="s">
        <v>124</v>
      </c>
      <c r="W98" s="40" t="s">
        <v>124</v>
      </c>
    </row>
    <row r="99" spans="1:26" x14ac:dyDescent="0.25">
      <c r="A99" s="5"/>
      <c r="B99" s="226" t="s">
        <v>127</v>
      </c>
      <c r="C99" s="36">
        <v>272.09000000000003</v>
      </c>
      <c r="D99" s="37">
        <v>82.81</v>
      </c>
      <c r="E99" s="37">
        <v>54.6</v>
      </c>
      <c r="F99" s="37">
        <v>15.47</v>
      </c>
      <c r="G99" s="37">
        <v>10.01</v>
      </c>
      <c r="H99" s="37">
        <v>2.73</v>
      </c>
      <c r="I99" s="38">
        <v>1.82</v>
      </c>
      <c r="J99" s="37">
        <v>26299.59</v>
      </c>
      <c r="K99" s="37">
        <v>9557.26</v>
      </c>
      <c r="L99" s="37">
        <v>6878.45</v>
      </c>
      <c r="M99" s="37">
        <v>3345.71</v>
      </c>
      <c r="N99" s="37">
        <v>2027.18</v>
      </c>
      <c r="O99" s="37">
        <v>1184.04</v>
      </c>
      <c r="P99" s="37">
        <v>365.19</v>
      </c>
      <c r="Q99" s="90" t="s">
        <v>124</v>
      </c>
      <c r="R99" s="37" t="s">
        <v>124</v>
      </c>
      <c r="S99" s="37" t="s">
        <v>124</v>
      </c>
      <c r="T99" s="37" t="s">
        <v>124</v>
      </c>
      <c r="U99" s="37" t="s">
        <v>124</v>
      </c>
      <c r="V99" s="37" t="s">
        <v>124</v>
      </c>
      <c r="W99" s="37" t="s">
        <v>124</v>
      </c>
    </row>
    <row r="100" spans="1:26" x14ac:dyDescent="0.25">
      <c r="A100" s="5"/>
      <c r="B100" s="67" t="s">
        <v>128</v>
      </c>
      <c r="C100" s="441"/>
      <c r="D100" s="442"/>
      <c r="E100" s="442"/>
      <c r="F100" s="442"/>
      <c r="G100" s="442"/>
      <c r="H100" s="442"/>
      <c r="I100" s="443"/>
      <c r="J100" s="442"/>
      <c r="K100" s="442"/>
      <c r="L100" s="442"/>
      <c r="M100" s="442"/>
      <c r="N100" s="442"/>
      <c r="O100" s="442"/>
      <c r="P100" s="442"/>
      <c r="Q100" s="106"/>
      <c r="R100" s="442"/>
      <c r="S100" s="442"/>
      <c r="T100" s="442"/>
      <c r="U100" s="442"/>
      <c r="V100" s="442"/>
      <c r="W100" s="442"/>
    </row>
    <row r="101" spans="1:26" x14ac:dyDescent="0.25">
      <c r="A101" s="5"/>
      <c r="B101" s="225" t="s">
        <v>123</v>
      </c>
      <c r="C101" s="75">
        <f>IFERROR(C96/SUM($C96:$I96),"-")</f>
        <v>0.53643966547192357</v>
      </c>
      <c r="D101" s="72">
        <f t="shared" ref="C101:I103" si="32">IFERROR(D96/SUM($C96:$I96),"-")</f>
        <v>0.22939068100358423</v>
      </c>
      <c r="E101" s="72">
        <f t="shared" si="32"/>
        <v>0.13381123058542413</v>
      </c>
      <c r="F101" s="72">
        <f t="shared" si="32"/>
        <v>6.2126642771804061E-2</v>
      </c>
      <c r="G101" s="72">
        <f t="shared" si="32"/>
        <v>2.6284348864994027E-2</v>
      </c>
      <c r="H101" s="72">
        <f t="shared" si="32"/>
        <v>9.557945041816009E-3</v>
      </c>
      <c r="I101" s="76">
        <f t="shared" si="32"/>
        <v>2.3894862604540022E-3</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9.1999999999999998E-2</v>
      </c>
      <c r="R101" s="72">
        <v>0.14299999999999999</v>
      </c>
      <c r="S101" s="72">
        <v>0.153</v>
      </c>
      <c r="T101" s="72">
        <v>0.13</v>
      </c>
      <c r="U101" s="72">
        <v>0.08</v>
      </c>
      <c r="V101" s="72">
        <v>0.18</v>
      </c>
      <c r="W101" s="72">
        <v>0.222</v>
      </c>
      <c r="X101" s="19"/>
    </row>
    <row r="102" spans="1:26" x14ac:dyDescent="0.25">
      <c r="A102" s="5"/>
      <c r="B102" s="226" t="s">
        <v>125</v>
      </c>
      <c r="C102" s="77">
        <f t="shared" si="32"/>
        <v>0.50143815915627998</v>
      </c>
      <c r="D102" s="63">
        <f t="shared" si="32"/>
        <v>0.22147651006711411</v>
      </c>
      <c r="E102" s="63">
        <f t="shared" si="32"/>
        <v>0.14573346116970279</v>
      </c>
      <c r="F102" s="63">
        <f t="shared" si="32"/>
        <v>7.6701821668264628E-2</v>
      </c>
      <c r="G102" s="63">
        <f t="shared" si="32"/>
        <v>2.4928092042186004E-2</v>
      </c>
      <c r="H102" s="63">
        <f t="shared" si="32"/>
        <v>2.6845637583892617E-2</v>
      </c>
      <c r="I102" s="78">
        <f t="shared" si="32"/>
        <v>2.8763183125599234E-3</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8.3000000000000004E-2</v>
      </c>
      <c r="R102" s="63">
        <v>0.16600000000000001</v>
      </c>
      <c r="S102" s="63">
        <v>0.14000000000000001</v>
      </c>
      <c r="T102" s="63">
        <v>0.13300000000000001</v>
      </c>
      <c r="U102" s="63">
        <v>0.11600000000000001</v>
      </c>
      <c r="V102" s="63">
        <v>0.13800000000000001</v>
      </c>
      <c r="W102" s="63">
        <v>0.224</v>
      </c>
      <c r="X102" s="19"/>
    </row>
    <row r="103" spans="1:26" x14ac:dyDescent="0.25">
      <c r="A103" s="5"/>
      <c r="B103" s="225" t="s">
        <v>126</v>
      </c>
      <c r="C103" s="75">
        <f t="shared" si="32"/>
        <v>0.55775577557755773</v>
      </c>
      <c r="D103" s="72">
        <f t="shared" si="32"/>
        <v>0.20682068206820681</v>
      </c>
      <c r="E103" s="72">
        <f t="shared" si="32"/>
        <v>0.13751375137513752</v>
      </c>
      <c r="F103" s="72">
        <f t="shared" si="32"/>
        <v>5.0605060506050605E-2</v>
      </c>
      <c r="G103" s="72">
        <f t="shared" si="32"/>
        <v>2.9702970297029702E-2</v>
      </c>
      <c r="H103" s="72">
        <f t="shared" si="32"/>
        <v>1.4301430143014302E-2</v>
      </c>
      <c r="I103" s="76">
        <f t="shared" si="32"/>
        <v>3.3003300330033004E-3</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0.08</v>
      </c>
      <c r="R103" s="72">
        <v>0.13</v>
      </c>
      <c r="S103" s="72">
        <v>0.14699999999999999</v>
      </c>
      <c r="T103" s="72">
        <v>0.153</v>
      </c>
      <c r="U103" s="72">
        <v>8.5000000000000006E-2</v>
      </c>
      <c r="V103" s="72">
        <v>0.14599999999999999</v>
      </c>
      <c r="W103" s="72">
        <v>0.25900000000000001</v>
      </c>
      <c r="X103" s="19"/>
    </row>
    <row r="104" spans="1:26" ht="15.75" thickBot="1" x14ac:dyDescent="0.3">
      <c r="A104" s="5"/>
      <c r="B104" s="150" t="s">
        <v>127</v>
      </c>
      <c r="C104" s="157">
        <f t="shared" ref="C104:I104" si="37">IFERROR(C99/SUM($C99:$I99),"-")</f>
        <v>0.61904761904761896</v>
      </c>
      <c r="D104" s="151">
        <f t="shared" si="37"/>
        <v>0.18840579710144925</v>
      </c>
      <c r="E104" s="151">
        <f t="shared" si="37"/>
        <v>0.12422360248447203</v>
      </c>
      <c r="F104" s="151">
        <f t="shared" si="37"/>
        <v>3.5196687370600409E-2</v>
      </c>
      <c r="G104" s="151">
        <f t="shared" si="37"/>
        <v>2.2774327122153205E-2</v>
      </c>
      <c r="H104" s="151">
        <f t="shared" si="37"/>
        <v>6.2111801242236012E-3</v>
      </c>
      <c r="I104" s="158">
        <f t="shared" si="37"/>
        <v>4.1407867494824011E-3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5" t="s">
        <v>124</v>
      </c>
      <c r="R104" s="151" t="s">
        <v>124</v>
      </c>
      <c r="S104" s="151" t="s">
        <v>124</v>
      </c>
      <c r="T104" s="151" t="s">
        <v>124</v>
      </c>
      <c r="U104" s="151" t="s">
        <v>124</v>
      </c>
      <c r="V104" s="151" t="s">
        <v>124</v>
      </c>
      <c r="W104" s="151" t="s">
        <v>124</v>
      </c>
      <c r="X104" s="19"/>
    </row>
    <row r="105" spans="1:26" x14ac:dyDescent="0.25">
      <c r="B105" s="6"/>
      <c r="C105" s="6"/>
    </row>
    <row r="106" spans="1:26" x14ac:dyDescent="0.25">
      <c r="B106" s="824" t="s">
        <v>135</v>
      </c>
      <c r="C106" s="922" t="s">
        <v>117</v>
      </c>
      <c r="D106" s="923"/>
      <c r="E106" s="923"/>
      <c r="F106" s="923"/>
      <c r="G106" s="923"/>
      <c r="H106" s="923"/>
      <c r="I106" s="923"/>
      <c r="J106" s="923"/>
      <c r="K106" s="923"/>
      <c r="L106" s="923"/>
      <c r="M106" s="923"/>
      <c r="N106" s="923"/>
      <c r="O106" s="923"/>
      <c r="P106" s="923"/>
      <c r="Q106" s="923"/>
      <c r="R106" s="923"/>
      <c r="S106" s="924" t="s">
        <v>118</v>
      </c>
      <c r="T106" s="903"/>
      <c r="U106" s="903"/>
      <c r="V106" s="903"/>
      <c r="W106" s="903"/>
      <c r="X106" s="903"/>
      <c r="Y106" s="903"/>
      <c r="Z106" s="903"/>
    </row>
    <row r="107" spans="1:26" x14ac:dyDescent="0.25">
      <c r="C107" s="902" t="str">
        <f>$A$1</f>
        <v>South Lanarkshire</v>
      </c>
      <c r="D107" s="903"/>
      <c r="E107" s="903"/>
      <c r="F107" s="903"/>
      <c r="G107" s="903"/>
      <c r="H107" s="903"/>
      <c r="I107" s="903"/>
      <c r="J107" s="904"/>
      <c r="K107" s="903" t="s">
        <v>119</v>
      </c>
      <c r="L107" s="903"/>
      <c r="M107" s="903"/>
      <c r="N107" s="903"/>
      <c r="O107" s="903"/>
      <c r="P107" s="903"/>
      <c r="Q107" s="903"/>
      <c r="R107" s="903"/>
      <c r="S107" s="924" t="str">
        <f>$A$1</f>
        <v>South Lanarkshire</v>
      </c>
      <c r="T107" s="903"/>
      <c r="U107" s="903"/>
      <c r="V107" s="903"/>
      <c r="W107" s="903"/>
      <c r="X107" s="903"/>
      <c r="Y107" s="903"/>
      <c r="Z107" s="903"/>
    </row>
    <row r="108" spans="1:26" ht="27" thickBot="1" x14ac:dyDescent="0.3">
      <c r="B108" s="34" t="s">
        <v>155</v>
      </c>
      <c r="C108" s="113" t="s">
        <v>163</v>
      </c>
      <c r="D108" s="114" t="s">
        <v>164</v>
      </c>
      <c r="E108" s="114" t="s">
        <v>157</v>
      </c>
      <c r="F108" s="114" t="s">
        <v>158</v>
      </c>
      <c r="G108" s="114" t="s">
        <v>159</v>
      </c>
      <c r="H108" s="114" t="s">
        <v>160</v>
      </c>
      <c r="I108" s="114" t="s">
        <v>161</v>
      </c>
      <c r="J108" s="115" t="s">
        <v>162</v>
      </c>
      <c r="K108" s="114" t="s">
        <v>163</v>
      </c>
      <c r="L108" s="114" t="s">
        <v>164</v>
      </c>
      <c r="M108" s="114" t="s">
        <v>157</v>
      </c>
      <c r="N108" s="114" t="s">
        <v>158</v>
      </c>
      <c r="O108" s="114" t="s">
        <v>159</v>
      </c>
      <c r="P108" s="114" t="s">
        <v>160</v>
      </c>
      <c r="Q108" s="114" t="s">
        <v>161</v>
      </c>
      <c r="R108" s="114" t="s">
        <v>162</v>
      </c>
      <c r="S108" s="116" t="s">
        <v>163</v>
      </c>
      <c r="T108" s="114" t="s">
        <v>164</v>
      </c>
      <c r="U108" s="114" t="s">
        <v>157</v>
      </c>
      <c r="V108" s="114" t="s">
        <v>158</v>
      </c>
      <c r="W108" s="114" t="s">
        <v>159</v>
      </c>
      <c r="X108" s="114" t="s">
        <v>160</v>
      </c>
      <c r="Y108" s="114" t="s">
        <v>161</v>
      </c>
      <c r="Z108" s="114" t="s">
        <v>162</v>
      </c>
    </row>
    <row r="109" spans="1:26" x14ac:dyDescent="0.25">
      <c r="B109" s="33" t="s">
        <v>122</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123</v>
      </c>
      <c r="C110" s="39">
        <v>265</v>
      </c>
      <c r="D110" s="40">
        <v>184</v>
      </c>
      <c r="E110" s="40">
        <v>192</v>
      </c>
      <c r="F110" s="40">
        <v>112</v>
      </c>
      <c r="G110" s="40">
        <v>52</v>
      </c>
      <c r="H110" s="40">
        <v>22</v>
      </c>
      <c r="I110" s="40">
        <v>8</v>
      </c>
      <c r="J110" s="41">
        <v>2</v>
      </c>
      <c r="K110" s="40">
        <v>13696</v>
      </c>
      <c r="L110" s="40">
        <v>12847</v>
      </c>
      <c r="M110" s="40">
        <v>10028</v>
      </c>
      <c r="N110" s="40">
        <v>6026</v>
      </c>
      <c r="O110" s="40">
        <v>2785</v>
      </c>
      <c r="P110" s="40">
        <v>1465</v>
      </c>
      <c r="Q110" s="40">
        <v>935</v>
      </c>
      <c r="R110" s="40">
        <v>504</v>
      </c>
      <c r="S110" s="89" t="s">
        <v>124</v>
      </c>
      <c r="T110" s="40" t="s">
        <v>124</v>
      </c>
      <c r="U110" s="40" t="s">
        <v>124</v>
      </c>
      <c r="V110" s="40" t="s">
        <v>124</v>
      </c>
      <c r="W110" s="40" t="s">
        <v>124</v>
      </c>
      <c r="X110" s="40" t="s">
        <v>124</v>
      </c>
      <c r="Y110" s="40" t="s">
        <v>124</v>
      </c>
      <c r="Z110" s="40" t="s">
        <v>124</v>
      </c>
    </row>
    <row r="111" spans="1:26" x14ac:dyDescent="0.25">
      <c r="B111" s="226" t="s">
        <v>125</v>
      </c>
      <c r="C111" s="36">
        <v>301</v>
      </c>
      <c r="D111" s="37">
        <v>222</v>
      </c>
      <c r="E111" s="37">
        <v>231</v>
      </c>
      <c r="F111" s="37">
        <v>152</v>
      </c>
      <c r="G111" s="37">
        <v>80</v>
      </c>
      <c r="H111" s="37">
        <v>26</v>
      </c>
      <c r="I111" s="37">
        <v>28</v>
      </c>
      <c r="J111" s="38">
        <v>3</v>
      </c>
      <c r="K111" s="37">
        <v>18255.91</v>
      </c>
      <c r="L111" s="37">
        <v>13953.888000000001</v>
      </c>
      <c r="M111" s="37">
        <v>11306.477000000001</v>
      </c>
      <c r="N111" s="37">
        <v>7647.1850000000004</v>
      </c>
      <c r="O111" s="37">
        <v>3579.2579999999998</v>
      </c>
      <c r="P111" s="37">
        <v>2323.9119999999998</v>
      </c>
      <c r="Q111" s="37">
        <v>1315.508</v>
      </c>
      <c r="R111" s="37">
        <v>640.26599999999996</v>
      </c>
      <c r="S111" s="90" t="s">
        <v>124</v>
      </c>
      <c r="T111" s="37" t="s">
        <v>124</v>
      </c>
      <c r="U111" s="37" t="s">
        <v>124</v>
      </c>
      <c r="V111" s="37" t="s">
        <v>124</v>
      </c>
      <c r="W111" s="37" t="s">
        <v>124</v>
      </c>
      <c r="X111" s="37" t="s">
        <v>124</v>
      </c>
      <c r="Y111" s="37" t="s">
        <v>124</v>
      </c>
      <c r="Z111" s="37" t="s">
        <v>124</v>
      </c>
    </row>
    <row r="112" spans="1:26" x14ac:dyDescent="0.25">
      <c r="B112" s="225" t="s">
        <v>126</v>
      </c>
      <c r="C112" s="39">
        <v>288</v>
      </c>
      <c r="D112" s="40">
        <v>219</v>
      </c>
      <c r="E112" s="40">
        <v>188</v>
      </c>
      <c r="F112" s="40">
        <v>125</v>
      </c>
      <c r="G112" s="40">
        <v>46</v>
      </c>
      <c r="H112" s="40">
        <v>27</v>
      </c>
      <c r="I112" s="40">
        <v>13</v>
      </c>
      <c r="J112" s="41">
        <v>3</v>
      </c>
      <c r="K112" s="40">
        <v>14624.2</v>
      </c>
      <c r="L112" s="40">
        <v>12586.2</v>
      </c>
      <c r="M112" s="40">
        <v>9529.76</v>
      </c>
      <c r="N112" s="40">
        <v>6222.64</v>
      </c>
      <c r="O112" s="40">
        <v>2996.68</v>
      </c>
      <c r="P112" s="40">
        <v>1275.8</v>
      </c>
      <c r="Q112" s="40">
        <v>721.12</v>
      </c>
      <c r="R112" s="40">
        <v>367.8</v>
      </c>
      <c r="S112" s="89" t="s">
        <v>124</v>
      </c>
      <c r="T112" s="40" t="s">
        <v>124</v>
      </c>
      <c r="U112" s="40" t="s">
        <v>124</v>
      </c>
      <c r="V112" s="40" t="s">
        <v>124</v>
      </c>
      <c r="W112" s="40" t="s">
        <v>124</v>
      </c>
      <c r="X112" s="40" t="s">
        <v>124</v>
      </c>
      <c r="Y112" s="40" t="s">
        <v>124</v>
      </c>
      <c r="Z112" s="40" t="s">
        <v>124</v>
      </c>
    </row>
    <row r="113" spans="1:32" x14ac:dyDescent="0.25">
      <c r="B113" s="226" t="s">
        <v>127</v>
      </c>
      <c r="C113" s="36">
        <v>144.69</v>
      </c>
      <c r="D113" s="37">
        <v>127.4</v>
      </c>
      <c r="E113" s="37">
        <v>82.81</v>
      </c>
      <c r="F113" s="37">
        <v>54.6</v>
      </c>
      <c r="G113" s="37">
        <v>15.47</v>
      </c>
      <c r="H113" s="37">
        <v>10.01</v>
      </c>
      <c r="I113" s="37">
        <v>2.73</v>
      </c>
      <c r="J113" s="38">
        <v>1.82</v>
      </c>
      <c r="K113" s="37">
        <v>10337.73</v>
      </c>
      <c r="L113" s="37">
        <v>11334.14</v>
      </c>
      <c r="M113" s="37">
        <v>9557.26</v>
      </c>
      <c r="N113" s="37">
        <v>6878.45</v>
      </c>
      <c r="O113" s="37">
        <v>3345.71</v>
      </c>
      <c r="P113" s="37">
        <v>2027.18</v>
      </c>
      <c r="Q113" s="37">
        <v>1184.04</v>
      </c>
      <c r="R113" s="37">
        <v>365.19</v>
      </c>
      <c r="S113" s="90" t="s">
        <v>124</v>
      </c>
      <c r="T113" s="37" t="s">
        <v>124</v>
      </c>
      <c r="U113" s="37" t="s">
        <v>124</v>
      </c>
      <c r="V113" s="37" t="s">
        <v>124</v>
      </c>
      <c r="W113" s="37" t="s">
        <v>124</v>
      </c>
      <c r="X113" s="37" t="s">
        <v>124</v>
      </c>
      <c r="Y113" s="37" t="s">
        <v>124</v>
      </c>
      <c r="Z113" s="37" t="s">
        <v>124</v>
      </c>
    </row>
    <row r="114" spans="1:32" x14ac:dyDescent="0.25">
      <c r="B114" s="67" t="s">
        <v>128</v>
      </c>
      <c r="C114" s="441"/>
      <c r="D114" s="442"/>
      <c r="E114" s="442"/>
      <c r="F114" s="442"/>
      <c r="G114" s="442"/>
      <c r="H114" s="442"/>
      <c r="I114" s="442"/>
      <c r="J114" s="443"/>
      <c r="K114" s="442"/>
      <c r="L114" s="442"/>
      <c r="M114" s="442"/>
      <c r="N114" s="442"/>
      <c r="O114" s="442"/>
      <c r="P114" s="442"/>
      <c r="Q114" s="442"/>
      <c r="R114" s="442"/>
      <c r="S114" s="106"/>
      <c r="T114" s="442"/>
      <c r="U114" s="442"/>
      <c r="V114" s="442"/>
      <c r="W114" s="442"/>
      <c r="X114" s="442"/>
      <c r="Y114" s="442"/>
      <c r="Z114" s="442"/>
    </row>
    <row r="115" spans="1:32" x14ac:dyDescent="0.25">
      <c r="B115" s="225" t="s">
        <v>123</v>
      </c>
      <c r="C115" s="75">
        <f>IFERROR(C110/SUM($C110:$J110),"-")</f>
        <v>0.31660692951015534</v>
      </c>
      <c r="D115" s="72">
        <f t="shared" ref="D115:J115" si="39">IFERROR(D110/SUM($C110:$J110),"-")</f>
        <v>0.21983273596176822</v>
      </c>
      <c r="E115" s="72">
        <f t="shared" si="39"/>
        <v>0.22939068100358423</v>
      </c>
      <c r="F115" s="72">
        <f t="shared" si="39"/>
        <v>0.13381123058542413</v>
      </c>
      <c r="G115" s="72">
        <f t="shared" si="39"/>
        <v>6.2126642771804061E-2</v>
      </c>
      <c r="H115" s="72">
        <f t="shared" si="39"/>
        <v>2.6284348864994027E-2</v>
      </c>
      <c r="I115" s="72">
        <f t="shared" si="39"/>
        <v>9.557945041816009E-3</v>
      </c>
      <c r="J115" s="76">
        <f t="shared" si="39"/>
        <v>2.3894862604540022E-3</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2.3E-2</v>
      </c>
      <c r="T115" s="72">
        <v>6.9000000000000006E-2</v>
      </c>
      <c r="U115" s="72">
        <v>0.14299999999999999</v>
      </c>
      <c r="V115" s="72">
        <v>0.153</v>
      </c>
      <c r="W115" s="72">
        <v>0.13</v>
      </c>
      <c r="X115" s="72">
        <v>0.08</v>
      </c>
      <c r="Y115" s="72">
        <v>0.18</v>
      </c>
      <c r="Z115" s="72">
        <v>0.222</v>
      </c>
      <c r="AB115" s="19"/>
    </row>
    <row r="116" spans="1:32" x14ac:dyDescent="0.25">
      <c r="B116" s="226" t="s">
        <v>125</v>
      </c>
      <c r="C116" s="77">
        <f>IFERROR(C111/SUM($C111:$J111),"-")</f>
        <v>0.28859060402684567</v>
      </c>
      <c r="D116" s="63">
        <f t="shared" ref="D116:J117" si="41">IFERROR(D111/SUM($C111:$J111),"-")</f>
        <v>0.21284755512943432</v>
      </c>
      <c r="E116" s="63">
        <f t="shared" si="41"/>
        <v>0.22147651006711411</v>
      </c>
      <c r="F116" s="63">
        <f t="shared" si="41"/>
        <v>0.14573346116970279</v>
      </c>
      <c r="G116" s="63">
        <f t="shared" si="41"/>
        <v>7.6701821668264628E-2</v>
      </c>
      <c r="H116" s="63">
        <f t="shared" si="41"/>
        <v>2.4928092042186004E-2</v>
      </c>
      <c r="I116" s="63">
        <f t="shared" si="41"/>
        <v>2.6845637583892617E-2</v>
      </c>
      <c r="J116" s="78">
        <f t="shared" si="41"/>
        <v>2.8763183125599234E-3</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1.9E-2</v>
      </c>
      <c r="T116" s="63">
        <v>6.4000000000000001E-2</v>
      </c>
      <c r="U116" s="63">
        <v>0.16600000000000001</v>
      </c>
      <c r="V116" s="63">
        <v>0.14000000000000001</v>
      </c>
      <c r="W116" s="63">
        <v>0.13300000000000001</v>
      </c>
      <c r="X116" s="63">
        <v>0.11600000000000001</v>
      </c>
      <c r="Y116" s="63">
        <v>0.13800000000000001</v>
      </c>
      <c r="Z116" s="63">
        <v>0.224</v>
      </c>
      <c r="AB116" s="19"/>
    </row>
    <row r="117" spans="1:32" x14ac:dyDescent="0.25">
      <c r="B117" s="225" t="s">
        <v>126</v>
      </c>
      <c r="C117" s="75">
        <f>IFERROR(C112/SUM($C112:$J112),"-")</f>
        <v>0.31683168316831684</v>
      </c>
      <c r="D117" s="72">
        <f t="shared" si="41"/>
        <v>0.24092409240924093</v>
      </c>
      <c r="E117" s="72">
        <f t="shared" si="41"/>
        <v>0.20682068206820681</v>
      </c>
      <c r="F117" s="72">
        <f t="shared" si="41"/>
        <v>0.13751375137513752</v>
      </c>
      <c r="G117" s="72">
        <f t="shared" si="41"/>
        <v>5.0605060506050605E-2</v>
      </c>
      <c r="H117" s="72">
        <f t="shared" si="41"/>
        <v>2.9702970297029702E-2</v>
      </c>
      <c r="I117" s="72">
        <f t="shared" si="41"/>
        <v>1.4301430143014302E-2</v>
      </c>
      <c r="J117" s="76">
        <f t="shared" si="41"/>
        <v>3.3003300330033004E-3</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2.5999999999999999E-2</v>
      </c>
      <c r="T117" s="72">
        <v>5.3999999999999999E-2</v>
      </c>
      <c r="U117" s="72">
        <v>0.13</v>
      </c>
      <c r="V117" s="72">
        <v>0.14699999999999999</v>
      </c>
      <c r="W117" s="72">
        <v>0.153</v>
      </c>
      <c r="X117" s="72">
        <v>8.5000000000000006E-2</v>
      </c>
      <c r="Y117" s="72">
        <v>0.14599999999999999</v>
      </c>
      <c r="Z117" s="72">
        <v>0.25900000000000001</v>
      </c>
      <c r="AB117" s="19"/>
    </row>
    <row r="118" spans="1:32" ht="15.75" thickBot="1" x14ac:dyDescent="0.3">
      <c r="B118" s="150" t="s">
        <v>127</v>
      </c>
      <c r="C118" s="157">
        <f t="shared" ref="C118:J118" si="43">IFERROR(C113/SUM($C113:$J113),"-")</f>
        <v>0.32919254658385089</v>
      </c>
      <c r="D118" s="151">
        <f t="shared" si="43"/>
        <v>0.28985507246376807</v>
      </c>
      <c r="E118" s="151">
        <f t="shared" si="43"/>
        <v>0.18840579710144925</v>
      </c>
      <c r="F118" s="151">
        <f t="shared" si="43"/>
        <v>0.12422360248447203</v>
      </c>
      <c r="G118" s="151">
        <f t="shared" si="43"/>
        <v>3.5196687370600409E-2</v>
      </c>
      <c r="H118" s="151">
        <f t="shared" si="43"/>
        <v>2.2774327122153205E-2</v>
      </c>
      <c r="I118" s="151">
        <f t="shared" si="43"/>
        <v>6.2111801242236012E-3</v>
      </c>
      <c r="J118" s="158">
        <f t="shared" si="43"/>
        <v>4.1407867494824011E-3</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5" t="s">
        <v>124</v>
      </c>
      <c r="T118" s="151" t="s">
        <v>124</v>
      </c>
      <c r="U118" s="151" t="s">
        <v>124</v>
      </c>
      <c r="V118" s="151" t="s">
        <v>124</v>
      </c>
      <c r="W118" s="151" t="s">
        <v>124</v>
      </c>
      <c r="X118" s="151" t="s">
        <v>124</v>
      </c>
      <c r="Y118" s="151" t="s">
        <v>124</v>
      </c>
      <c r="Z118" s="151" t="s">
        <v>124</v>
      </c>
      <c r="AB118" s="19"/>
    </row>
    <row r="120" spans="1:32" ht="17.25" x14ac:dyDescent="0.25">
      <c r="A120" s="880" t="s">
        <v>165</v>
      </c>
    </row>
    <row r="121" spans="1:32" x14ac:dyDescent="0.25">
      <c r="A121" s="5"/>
    </row>
    <row r="122" spans="1:32" x14ac:dyDescent="0.25">
      <c r="A122" s="5"/>
      <c r="B122" s="5" t="s">
        <v>130</v>
      </c>
      <c r="C122" s="902" t="s">
        <v>117</v>
      </c>
      <c r="D122" s="903"/>
      <c r="E122" s="903"/>
      <c r="F122" s="903"/>
      <c r="G122" s="903"/>
      <c r="H122" s="903"/>
      <c r="I122" s="903"/>
      <c r="J122" s="903"/>
      <c r="K122" s="903"/>
      <c r="L122" s="903"/>
      <c r="M122" s="903"/>
      <c r="N122" s="903"/>
      <c r="O122" s="903"/>
      <c r="P122" s="903"/>
      <c r="Q122" s="903"/>
      <c r="R122" s="903"/>
      <c r="S122" s="903"/>
      <c r="T122" s="903"/>
      <c r="U122" s="903"/>
      <c r="V122" s="903"/>
      <c r="W122" s="924" t="s">
        <v>118</v>
      </c>
      <c r="X122" s="903"/>
      <c r="Y122" s="903"/>
      <c r="Z122" s="903"/>
      <c r="AA122" s="903"/>
      <c r="AB122" s="903"/>
      <c r="AC122" s="903"/>
      <c r="AD122" s="903"/>
      <c r="AE122" s="903"/>
      <c r="AF122" s="903"/>
    </row>
    <row r="123" spans="1:32" x14ac:dyDescent="0.25">
      <c r="A123" s="5"/>
      <c r="C123" s="918" t="str">
        <f>$A$1</f>
        <v>South Lanarkshire</v>
      </c>
      <c r="D123" s="919"/>
      <c r="E123" s="919"/>
      <c r="F123" s="919"/>
      <c r="G123" s="919"/>
      <c r="H123" s="919"/>
      <c r="I123" s="919"/>
      <c r="J123" s="919"/>
      <c r="K123" s="919"/>
      <c r="L123" s="925"/>
      <c r="M123" s="919" t="s">
        <v>119</v>
      </c>
      <c r="N123" s="919"/>
      <c r="O123" s="919"/>
      <c r="P123" s="919"/>
      <c r="Q123" s="919"/>
      <c r="R123" s="919"/>
      <c r="S123" s="919"/>
      <c r="T123" s="919"/>
      <c r="U123" s="919"/>
      <c r="V123" s="919"/>
      <c r="W123" s="921" t="str">
        <f>$A$1</f>
        <v>South Lanarkshire</v>
      </c>
      <c r="X123" s="919"/>
      <c r="Y123" s="919"/>
      <c r="Z123" s="919"/>
      <c r="AA123" s="919"/>
      <c r="AB123" s="919"/>
      <c r="AC123" s="919"/>
      <c r="AD123" s="919"/>
      <c r="AE123" s="919"/>
      <c r="AF123" s="919"/>
    </row>
    <row r="124" spans="1:32" ht="52.5" thickBot="1" x14ac:dyDescent="0.3">
      <c r="A124" s="5"/>
      <c r="B124" s="50" t="s">
        <v>112</v>
      </c>
      <c r="C124" s="110" t="s">
        <v>166</v>
      </c>
      <c r="D124" s="109" t="s">
        <v>167</v>
      </c>
      <c r="E124" s="109" t="s">
        <v>168</v>
      </c>
      <c r="F124" s="109" t="s">
        <v>169</v>
      </c>
      <c r="G124" s="109" t="s">
        <v>170</v>
      </c>
      <c r="H124" s="109" t="s">
        <v>171</v>
      </c>
      <c r="I124" s="109" t="s">
        <v>172</v>
      </c>
      <c r="J124" s="109" t="s">
        <v>173</v>
      </c>
      <c r="K124" s="109" t="s">
        <v>174</v>
      </c>
      <c r="L124" s="111" t="s">
        <v>175</v>
      </c>
      <c r="M124" s="109" t="s">
        <v>166</v>
      </c>
      <c r="N124" s="109" t="s">
        <v>167</v>
      </c>
      <c r="O124" s="109" t="s">
        <v>168</v>
      </c>
      <c r="P124" s="109" t="s">
        <v>169</v>
      </c>
      <c r="Q124" s="109" t="s">
        <v>170</v>
      </c>
      <c r="R124" s="109" t="s">
        <v>171</v>
      </c>
      <c r="S124" s="109" t="s">
        <v>172</v>
      </c>
      <c r="T124" s="109" t="s">
        <v>173</v>
      </c>
      <c r="U124" s="109" t="s">
        <v>174</v>
      </c>
      <c r="V124" s="109" t="s">
        <v>175</v>
      </c>
      <c r="W124" s="123" t="s">
        <v>166</v>
      </c>
      <c r="X124" s="109" t="s">
        <v>167</v>
      </c>
      <c r="Y124" s="109" t="s">
        <v>168</v>
      </c>
      <c r="Z124" s="109" t="s">
        <v>169</v>
      </c>
      <c r="AA124" s="109" t="s">
        <v>170</v>
      </c>
      <c r="AB124" s="109" t="s">
        <v>171</v>
      </c>
      <c r="AC124" s="109" t="s">
        <v>172</v>
      </c>
      <c r="AD124" s="109" t="s">
        <v>173</v>
      </c>
      <c r="AE124" s="109" t="s">
        <v>174</v>
      </c>
      <c r="AF124" s="109" t="s">
        <v>175</v>
      </c>
    </row>
    <row r="125" spans="1:32" x14ac:dyDescent="0.25">
      <c r="A125" s="5"/>
      <c r="B125" s="134" t="s">
        <v>122</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123</v>
      </c>
      <c r="C126" s="126">
        <v>73</v>
      </c>
      <c r="D126" s="127">
        <v>575</v>
      </c>
      <c r="E126" s="127">
        <v>477</v>
      </c>
      <c r="F126" s="127">
        <v>346</v>
      </c>
      <c r="G126" s="127">
        <v>1503</v>
      </c>
      <c r="H126" s="127">
        <v>229</v>
      </c>
      <c r="I126" s="127">
        <v>329</v>
      </c>
      <c r="J126" s="128">
        <v>4</v>
      </c>
      <c r="K126" s="128">
        <v>2939</v>
      </c>
      <c r="L126" s="129">
        <v>189</v>
      </c>
      <c r="M126" s="128">
        <v>1882</v>
      </c>
      <c r="N126" s="128">
        <v>10685</v>
      </c>
      <c r="O126" s="128">
        <v>8489</v>
      </c>
      <c r="P126" s="128">
        <v>4226</v>
      </c>
      <c r="Q126" s="128">
        <v>11906</v>
      </c>
      <c r="R126" s="128">
        <v>8768</v>
      </c>
      <c r="S126" s="128">
        <v>1748</v>
      </c>
      <c r="T126" s="128">
        <v>99</v>
      </c>
      <c r="U126" s="128">
        <v>31047</v>
      </c>
      <c r="V126" s="128">
        <v>3028</v>
      </c>
      <c r="W126" s="89" t="s">
        <v>124</v>
      </c>
      <c r="X126" s="40" t="s">
        <v>124</v>
      </c>
      <c r="Y126" s="40" t="s">
        <v>124</v>
      </c>
      <c r="Z126" s="40" t="s">
        <v>124</v>
      </c>
      <c r="AA126" s="40" t="s">
        <v>124</v>
      </c>
      <c r="AB126" s="40" t="s">
        <v>124</v>
      </c>
      <c r="AC126" s="40" t="s">
        <v>124</v>
      </c>
      <c r="AD126" s="40" t="s">
        <v>124</v>
      </c>
      <c r="AE126" s="40" t="s">
        <v>124</v>
      </c>
      <c r="AF126" s="40" t="s">
        <v>124</v>
      </c>
    </row>
    <row r="127" spans="1:32" x14ac:dyDescent="0.25">
      <c r="A127" s="5"/>
      <c r="B127" s="226" t="s">
        <v>125</v>
      </c>
      <c r="C127" s="130">
        <v>88</v>
      </c>
      <c r="D127" s="131">
        <v>704</v>
      </c>
      <c r="E127" s="131">
        <v>512</v>
      </c>
      <c r="F127" s="131">
        <v>374</v>
      </c>
      <c r="G127" s="131">
        <v>1455</v>
      </c>
      <c r="H127" s="131">
        <v>221</v>
      </c>
      <c r="I127" s="132">
        <v>6</v>
      </c>
      <c r="J127" s="132">
        <v>1</v>
      </c>
      <c r="K127" s="132">
        <v>3578</v>
      </c>
      <c r="L127" s="133">
        <v>422</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124</v>
      </c>
      <c r="X127" s="37" t="s">
        <v>124</v>
      </c>
      <c r="Y127" s="37" t="s">
        <v>124</v>
      </c>
      <c r="Z127" s="37" t="s">
        <v>124</v>
      </c>
      <c r="AA127" s="37" t="s">
        <v>124</v>
      </c>
      <c r="AB127" s="37" t="s">
        <v>124</v>
      </c>
      <c r="AC127" s="37" t="s">
        <v>124</v>
      </c>
      <c r="AD127" s="37" t="s">
        <v>124</v>
      </c>
      <c r="AE127" s="37" t="s">
        <v>124</v>
      </c>
      <c r="AF127" s="37" t="s">
        <v>124</v>
      </c>
    </row>
    <row r="128" spans="1:32" x14ac:dyDescent="0.25">
      <c r="A128" s="5"/>
      <c r="B128" s="225" t="s">
        <v>126</v>
      </c>
      <c r="C128" s="126">
        <v>157.56</v>
      </c>
      <c r="D128" s="127">
        <v>1124</v>
      </c>
      <c r="E128" s="127">
        <v>766.11</v>
      </c>
      <c r="F128" s="127">
        <v>552.54999999999995</v>
      </c>
      <c r="G128" s="127">
        <v>2083.7399999999998</v>
      </c>
      <c r="H128" s="127">
        <v>623</v>
      </c>
      <c r="I128" s="128">
        <v>408.94</v>
      </c>
      <c r="J128" s="128">
        <v>11</v>
      </c>
      <c r="K128" s="128">
        <v>4021.84</v>
      </c>
      <c r="L128" s="129">
        <v>307.49</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124</v>
      </c>
      <c r="X128" s="40" t="s">
        <v>124</v>
      </c>
      <c r="Y128" s="40" t="s">
        <v>124</v>
      </c>
      <c r="Z128" s="40" t="s">
        <v>124</v>
      </c>
      <c r="AA128" s="40" t="s">
        <v>124</v>
      </c>
      <c r="AB128" s="40" t="s">
        <v>124</v>
      </c>
      <c r="AC128" s="40" t="s">
        <v>124</v>
      </c>
      <c r="AD128" s="40" t="s">
        <v>124</v>
      </c>
      <c r="AE128" s="40" t="s">
        <v>124</v>
      </c>
      <c r="AF128" s="40" t="s">
        <v>124</v>
      </c>
    </row>
    <row r="129" spans="1:38" x14ac:dyDescent="0.25">
      <c r="A129" s="5"/>
      <c r="B129" s="152" t="s">
        <v>127</v>
      </c>
      <c r="C129" s="156">
        <v>252.49</v>
      </c>
      <c r="D129" s="153">
        <v>1070.49</v>
      </c>
      <c r="E129" s="153">
        <v>721.08</v>
      </c>
      <c r="F129" s="153">
        <v>481.02</v>
      </c>
      <c r="G129" s="153">
        <v>915.59</v>
      </c>
      <c r="H129" s="153">
        <v>998.57</v>
      </c>
      <c r="I129" s="496">
        <v>246.89</v>
      </c>
      <c r="J129" s="496">
        <v>2.73</v>
      </c>
      <c r="K129" s="496">
        <v>2240.33</v>
      </c>
      <c r="L129" s="497">
        <v>193.28</v>
      </c>
      <c r="M129" s="496">
        <v>4785.01</v>
      </c>
      <c r="N129" s="496">
        <v>16935.73</v>
      </c>
      <c r="O129" s="496">
        <v>13389.54</v>
      </c>
      <c r="P129" s="496">
        <v>5561.22</v>
      </c>
      <c r="Q129" s="496">
        <v>17040.13</v>
      </c>
      <c r="R129" s="496">
        <v>23715.58</v>
      </c>
      <c r="S129" s="496">
        <v>2938.27</v>
      </c>
      <c r="T129" s="496">
        <v>117.12</v>
      </c>
      <c r="U129" s="496">
        <v>36883.979999999996</v>
      </c>
      <c r="V129" s="496">
        <v>9017.7800000000007</v>
      </c>
      <c r="W129" s="485" t="s">
        <v>124</v>
      </c>
      <c r="X129" s="483" t="s">
        <v>124</v>
      </c>
      <c r="Y129" s="483" t="s">
        <v>124</v>
      </c>
      <c r="Z129" s="483" t="s">
        <v>124</v>
      </c>
      <c r="AA129" s="483" t="s">
        <v>124</v>
      </c>
      <c r="AB129" s="483" t="s">
        <v>124</v>
      </c>
      <c r="AC129" s="483" t="s">
        <v>124</v>
      </c>
      <c r="AD129" s="483" t="s">
        <v>124</v>
      </c>
      <c r="AE129" s="483" t="s">
        <v>124</v>
      </c>
      <c r="AF129" s="483" t="s">
        <v>124</v>
      </c>
    </row>
    <row r="130" spans="1:38" x14ac:dyDescent="0.25">
      <c r="A130" s="5"/>
      <c r="B130" s="5" t="s">
        <v>128</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123</v>
      </c>
      <c r="C131" s="75">
        <f>IFERROR(C126/SUM($C126:$L126),"-")</f>
        <v>1.0954381752701081E-2</v>
      </c>
      <c r="D131" s="72">
        <f t="shared" ref="D131:L131" si="45">IFERROR(D126/SUM($C126:$L126),"-")</f>
        <v>8.6284513805522212E-2</v>
      </c>
      <c r="E131" s="72">
        <f t="shared" si="45"/>
        <v>7.1578631452581032E-2</v>
      </c>
      <c r="F131" s="72">
        <f t="shared" si="45"/>
        <v>5.192076830732293E-2</v>
      </c>
      <c r="G131" s="72">
        <f t="shared" si="45"/>
        <v>0.22554021608643457</v>
      </c>
      <c r="H131" s="72">
        <f t="shared" si="45"/>
        <v>3.4363745498199282E-2</v>
      </c>
      <c r="I131" s="72">
        <f t="shared" si="45"/>
        <v>4.9369747899159662E-2</v>
      </c>
      <c r="J131" s="72">
        <f t="shared" si="45"/>
        <v>6.0024009603841532E-4</v>
      </c>
      <c r="K131" s="72">
        <f t="shared" si="45"/>
        <v>0.4410264105642257</v>
      </c>
      <c r="L131" s="76">
        <f t="shared" si="45"/>
        <v>2.8361344537815126E-2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5.8999999999999997E-2</v>
      </c>
      <c r="X131" s="72">
        <v>0.39</v>
      </c>
      <c r="Y131" s="72">
        <v>0.114</v>
      </c>
      <c r="Z131" s="72">
        <v>3.1E-2</v>
      </c>
      <c r="AA131" s="72">
        <v>0.23</v>
      </c>
      <c r="AB131" s="72">
        <v>4.3999999999999997E-2</v>
      </c>
      <c r="AC131" s="72">
        <f>SUM(AG145:AH145)</f>
        <v>7.1999999999999995E-2</v>
      </c>
      <c r="AD131" s="72">
        <v>0</v>
      </c>
      <c r="AE131" s="72">
        <f>SUM(AJ145:AK145)</f>
        <v>5.6000000000000001E-2</v>
      </c>
      <c r="AF131" s="72">
        <v>4.0000000000000001E-3</v>
      </c>
      <c r="AH131" s="19"/>
    </row>
    <row r="132" spans="1:38" x14ac:dyDescent="0.25">
      <c r="A132" s="235"/>
      <c r="B132" s="226" t="s">
        <v>125</v>
      </c>
      <c r="C132" s="77">
        <f t="shared" ref="C132:L132" si="47">IFERROR(C127/SUM($C127:$L127),"-")</f>
        <v>1.1954897432414074E-2</v>
      </c>
      <c r="D132" s="63">
        <f t="shared" si="47"/>
        <v>9.5639179459312593E-2</v>
      </c>
      <c r="E132" s="63">
        <f t="shared" si="47"/>
        <v>6.9555766879500061E-2</v>
      </c>
      <c r="F132" s="63">
        <f t="shared" si="47"/>
        <v>5.0808314087759814E-2</v>
      </c>
      <c r="G132" s="63">
        <f t="shared" si="47"/>
        <v>0.19766336095639178</v>
      </c>
      <c r="H132" s="63">
        <f t="shared" si="47"/>
        <v>3.0023094688221709E-2</v>
      </c>
      <c r="I132" s="63">
        <f t="shared" si="47"/>
        <v>8.151066431191414E-4</v>
      </c>
      <c r="J132" s="63">
        <f t="shared" si="47"/>
        <v>1.3585110718652356E-4</v>
      </c>
      <c r="K132" s="63">
        <f t="shared" si="47"/>
        <v>0.48607526151338132</v>
      </c>
      <c r="L132" s="78">
        <f t="shared" si="47"/>
        <v>5.7329167232712946E-2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6.2E-2</v>
      </c>
      <c r="X132" s="63">
        <v>0.39600000000000002</v>
      </c>
      <c r="Y132" s="63">
        <v>0.112</v>
      </c>
      <c r="Z132" s="63">
        <v>2.9000000000000001E-2</v>
      </c>
      <c r="AA132" s="63">
        <v>0.24399999999999999</v>
      </c>
      <c r="AB132" s="63">
        <v>3.6999999999999998E-2</v>
      </c>
      <c r="AC132" s="63">
        <f t="shared" ref="AC132:AC133" si="49">SUM(AG146:AH146)</f>
        <v>6.9000000000000006E-2</v>
      </c>
      <c r="AD132" s="63">
        <v>3.0000000000000001E-3</v>
      </c>
      <c r="AE132" s="63">
        <f t="shared" ref="AE132:AE133" si="50">SUM(AJ146:AK146)</f>
        <v>4.8000000000000001E-2</v>
      </c>
      <c r="AF132" s="63">
        <v>0</v>
      </c>
      <c r="AH132" s="19"/>
    </row>
    <row r="133" spans="1:38" x14ac:dyDescent="0.25">
      <c r="A133" s="235"/>
      <c r="B133" s="225" t="s">
        <v>126</v>
      </c>
      <c r="C133" s="75">
        <f t="shared" ref="C133:L133" si="51">IFERROR(C128/SUM($C128:$L128),"-")</f>
        <v>1.566789940166444E-2</v>
      </c>
      <c r="D133" s="72">
        <f t="shared" si="51"/>
        <v>0.11177150880598395</v>
      </c>
      <c r="E133" s="72">
        <f t="shared" si="51"/>
        <v>7.6182625099067952E-2</v>
      </c>
      <c r="F133" s="72">
        <f t="shared" si="51"/>
        <v>5.4946038425930988E-2</v>
      </c>
      <c r="G133" s="72">
        <f t="shared" si="51"/>
        <v>0.20720886455460941</v>
      </c>
      <c r="H133" s="72">
        <f t="shared" si="51"/>
        <v>6.1951645895131677E-2</v>
      </c>
      <c r="I133" s="72">
        <f t="shared" si="51"/>
        <v>4.0665338799928008E-2</v>
      </c>
      <c r="J133" s="72">
        <f t="shared" si="51"/>
        <v>1.0938492854678146E-3</v>
      </c>
      <c r="K133" s="72">
        <f t="shared" si="51"/>
        <v>0.39993516456962502</v>
      </c>
      <c r="L133" s="76">
        <f t="shared" si="51"/>
        <v>3.0577065162590754E-2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7.1999999999999995E-2</v>
      </c>
      <c r="X133" s="72">
        <v>0.39300000000000002</v>
      </c>
      <c r="Y133" s="72">
        <v>0.14599999999999999</v>
      </c>
      <c r="Z133" s="72">
        <v>2.8000000000000001E-2</v>
      </c>
      <c r="AA133" s="72">
        <v>0.24099999999999999</v>
      </c>
      <c r="AB133" s="72">
        <v>1.9E-2</v>
      </c>
      <c r="AC133" s="72">
        <f t="shared" si="49"/>
        <v>3.9E-2</v>
      </c>
      <c r="AD133" s="72">
        <v>0</v>
      </c>
      <c r="AE133" s="72">
        <f t="shared" si="50"/>
        <v>5.7999999999999996E-2</v>
      </c>
      <c r="AF133" s="72">
        <v>4.0000000000000001E-3</v>
      </c>
      <c r="AH133" s="19"/>
    </row>
    <row r="134" spans="1:38" ht="15.75" thickBot="1" x14ac:dyDescent="0.3">
      <c r="A134" s="235"/>
      <c r="B134" s="150" t="s">
        <v>127</v>
      </c>
      <c r="C134" s="157">
        <f t="shared" ref="C134:L134" si="53">IFERROR(C129/SUM($C129:$L129),"-")</f>
        <v>3.5449780764257345E-2</v>
      </c>
      <c r="D134" s="151">
        <f t="shared" si="53"/>
        <v>0.15029757935098359</v>
      </c>
      <c r="E134" s="151">
        <f t="shared" si="53"/>
        <v>0.10124015966371218</v>
      </c>
      <c r="F134" s="151">
        <f t="shared" si="53"/>
        <v>6.7535559995338695E-2</v>
      </c>
      <c r="G134" s="151">
        <f t="shared" si="53"/>
        <v>0.12854950600002529</v>
      </c>
      <c r="H134" s="151">
        <f t="shared" si="53"/>
        <v>0.14019995872218488</v>
      </c>
      <c r="I134" s="151">
        <f t="shared" si="53"/>
        <v>3.4663536666353106E-2</v>
      </c>
      <c r="J134" s="151">
        <f t="shared" si="53"/>
        <v>3.8329399772831619E-4</v>
      </c>
      <c r="K134" s="151">
        <f t="shared" si="53"/>
        <v>0.31454397140317897</v>
      </c>
      <c r="L134" s="158">
        <f t="shared" si="53"/>
        <v>2.7136653436237713E-2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5" t="s">
        <v>124</v>
      </c>
      <c r="X134" s="151" t="s">
        <v>124</v>
      </c>
      <c r="Y134" s="151" t="s">
        <v>124</v>
      </c>
      <c r="Z134" s="151" t="s">
        <v>124</v>
      </c>
      <c r="AA134" s="151" t="s">
        <v>124</v>
      </c>
      <c r="AB134" s="151" t="s">
        <v>124</v>
      </c>
      <c r="AC134" s="151" t="s">
        <v>124</v>
      </c>
      <c r="AD134" s="151" t="s">
        <v>124</v>
      </c>
      <c r="AE134" s="151" t="s">
        <v>124</v>
      </c>
      <c r="AF134" s="151" t="s">
        <v>124</v>
      </c>
      <c r="AH134" s="19"/>
    </row>
    <row r="136" spans="1:38" x14ac:dyDescent="0.25">
      <c r="B136" s="5" t="s">
        <v>135</v>
      </c>
      <c r="C136" s="902" t="s">
        <v>117</v>
      </c>
      <c r="D136" s="903"/>
      <c r="E136" s="903"/>
      <c r="F136" s="903"/>
      <c r="G136" s="903"/>
      <c r="H136" s="903"/>
      <c r="I136" s="903"/>
      <c r="J136" s="903"/>
      <c r="K136" s="903"/>
      <c r="L136" s="903"/>
      <c r="M136" s="903"/>
      <c r="N136" s="903"/>
      <c r="O136" s="903"/>
      <c r="P136" s="903"/>
      <c r="Q136" s="903"/>
      <c r="R136" s="903"/>
      <c r="S136" s="903"/>
      <c r="T136" s="903"/>
      <c r="U136" s="903"/>
      <c r="V136" s="903"/>
      <c r="W136" s="903"/>
      <c r="X136" s="903"/>
      <c r="Y136" s="903"/>
      <c r="Z136" s="917"/>
      <c r="AA136" s="924" t="s">
        <v>118</v>
      </c>
      <c r="AB136" s="903"/>
      <c r="AC136" s="903"/>
      <c r="AD136" s="903"/>
      <c r="AE136" s="903"/>
      <c r="AF136" s="903"/>
      <c r="AG136" s="903"/>
      <c r="AH136" s="903"/>
      <c r="AI136" s="903"/>
      <c r="AJ136" s="903"/>
      <c r="AK136" s="903"/>
      <c r="AL136" s="903"/>
    </row>
    <row r="137" spans="1:38" x14ac:dyDescent="0.25">
      <c r="C137" s="902" t="str">
        <f>$A$1</f>
        <v>South Lanarkshire</v>
      </c>
      <c r="D137" s="903"/>
      <c r="E137" s="903"/>
      <c r="F137" s="903"/>
      <c r="G137" s="903"/>
      <c r="H137" s="903"/>
      <c r="I137" s="903"/>
      <c r="J137" s="903"/>
      <c r="K137" s="903"/>
      <c r="L137" s="903"/>
      <c r="M137" s="903"/>
      <c r="N137" s="904"/>
      <c r="O137" s="918" t="s">
        <v>119</v>
      </c>
      <c r="P137" s="919"/>
      <c r="Q137" s="919"/>
      <c r="R137" s="919"/>
      <c r="S137" s="919"/>
      <c r="T137" s="919"/>
      <c r="U137" s="919"/>
      <c r="V137" s="919"/>
      <c r="W137" s="919"/>
      <c r="X137" s="919"/>
      <c r="Y137" s="919"/>
      <c r="Z137" s="920"/>
      <c r="AA137" s="921" t="str">
        <f>$A$1</f>
        <v>South Lanarkshire</v>
      </c>
      <c r="AB137" s="919"/>
      <c r="AC137" s="919"/>
      <c r="AD137" s="919"/>
      <c r="AE137" s="919"/>
      <c r="AF137" s="919"/>
      <c r="AG137" s="919"/>
      <c r="AH137" s="919"/>
      <c r="AI137" s="919"/>
      <c r="AJ137" s="919"/>
      <c r="AK137" s="919"/>
      <c r="AL137" s="919"/>
    </row>
    <row r="138" spans="1:38" ht="78" thickBot="1" x14ac:dyDescent="0.3">
      <c r="B138" s="50" t="s">
        <v>112</v>
      </c>
      <c r="C138" s="110" t="s">
        <v>166</v>
      </c>
      <c r="D138" s="109" t="s">
        <v>167</v>
      </c>
      <c r="E138" s="109" t="s">
        <v>168</v>
      </c>
      <c r="F138" s="109" t="s">
        <v>169</v>
      </c>
      <c r="G138" s="109" t="s">
        <v>170</v>
      </c>
      <c r="H138" s="109" t="s">
        <v>171</v>
      </c>
      <c r="I138" s="109" t="s">
        <v>176</v>
      </c>
      <c r="J138" s="109" t="s">
        <v>177</v>
      </c>
      <c r="K138" s="109" t="s">
        <v>173</v>
      </c>
      <c r="L138" s="109" t="s">
        <v>178</v>
      </c>
      <c r="M138" s="109" t="s">
        <v>179</v>
      </c>
      <c r="N138" s="111" t="s">
        <v>175</v>
      </c>
      <c r="O138" s="109" t="s">
        <v>166</v>
      </c>
      <c r="P138" s="109" t="s">
        <v>167</v>
      </c>
      <c r="Q138" s="109" t="s">
        <v>168</v>
      </c>
      <c r="R138" s="109" t="s">
        <v>169</v>
      </c>
      <c r="S138" s="109" t="s">
        <v>170</v>
      </c>
      <c r="T138" s="109" t="s">
        <v>171</v>
      </c>
      <c r="U138" s="109" t="s">
        <v>176</v>
      </c>
      <c r="V138" s="109" t="s">
        <v>177</v>
      </c>
      <c r="W138" s="109" t="s">
        <v>173</v>
      </c>
      <c r="X138" s="109" t="s">
        <v>178</v>
      </c>
      <c r="Y138" s="109" t="s">
        <v>179</v>
      </c>
      <c r="Z138" s="109" t="s">
        <v>175</v>
      </c>
      <c r="AA138" s="123" t="s">
        <v>166</v>
      </c>
      <c r="AB138" s="109" t="s">
        <v>167</v>
      </c>
      <c r="AC138" s="109" t="s">
        <v>168</v>
      </c>
      <c r="AD138" s="109" t="s">
        <v>169</v>
      </c>
      <c r="AE138" s="109" t="s">
        <v>170</v>
      </c>
      <c r="AF138" s="109" t="s">
        <v>171</v>
      </c>
      <c r="AG138" s="109" t="s">
        <v>176</v>
      </c>
      <c r="AH138" s="109" t="s">
        <v>177</v>
      </c>
      <c r="AI138" s="109" t="s">
        <v>173</v>
      </c>
      <c r="AJ138" s="109" t="s">
        <v>178</v>
      </c>
      <c r="AK138" s="109" t="s">
        <v>179</v>
      </c>
      <c r="AL138" s="109" t="s">
        <v>175</v>
      </c>
    </row>
    <row r="139" spans="1:38" x14ac:dyDescent="0.25">
      <c r="B139" s="134" t="s">
        <v>122</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123</v>
      </c>
      <c r="C140" s="126">
        <v>73</v>
      </c>
      <c r="D140" s="128">
        <v>575</v>
      </c>
      <c r="E140" s="128">
        <v>477</v>
      </c>
      <c r="F140" s="128">
        <v>346</v>
      </c>
      <c r="G140" s="128">
        <v>1503</v>
      </c>
      <c r="H140" s="128">
        <v>229</v>
      </c>
      <c r="I140" s="128">
        <v>0</v>
      </c>
      <c r="J140" s="128">
        <v>329</v>
      </c>
      <c r="K140" s="128">
        <v>4</v>
      </c>
      <c r="L140" s="128">
        <v>2911</v>
      </c>
      <c r="M140" s="128">
        <v>28</v>
      </c>
      <c r="N140" s="129">
        <v>189</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124</v>
      </c>
      <c r="AB140" s="40" t="s">
        <v>124</v>
      </c>
      <c r="AC140" s="40" t="s">
        <v>124</v>
      </c>
      <c r="AD140" s="40" t="s">
        <v>124</v>
      </c>
      <c r="AE140" s="40" t="s">
        <v>124</v>
      </c>
      <c r="AF140" s="40" t="s">
        <v>124</v>
      </c>
      <c r="AG140" s="40" t="s">
        <v>124</v>
      </c>
      <c r="AH140" s="40" t="s">
        <v>124</v>
      </c>
      <c r="AI140" s="40" t="s">
        <v>124</v>
      </c>
      <c r="AJ140" s="40" t="s">
        <v>124</v>
      </c>
      <c r="AK140" s="40" t="s">
        <v>124</v>
      </c>
      <c r="AL140" s="40" t="s">
        <v>124</v>
      </c>
    </row>
    <row r="141" spans="1:38" x14ac:dyDescent="0.25">
      <c r="B141" s="226" t="s">
        <v>125</v>
      </c>
      <c r="C141" s="137">
        <v>88</v>
      </c>
      <c r="D141" s="132">
        <v>704</v>
      </c>
      <c r="E141" s="132">
        <v>512</v>
      </c>
      <c r="F141" s="132">
        <v>374</v>
      </c>
      <c r="G141" s="132">
        <v>1455</v>
      </c>
      <c r="H141" s="132">
        <v>221</v>
      </c>
      <c r="I141" s="132">
        <v>0</v>
      </c>
      <c r="J141" s="132">
        <v>6</v>
      </c>
      <c r="K141" s="132">
        <v>1</v>
      </c>
      <c r="L141" s="132">
        <v>41</v>
      </c>
      <c r="M141" s="132">
        <v>3537</v>
      </c>
      <c r="N141" s="133">
        <v>422</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124</v>
      </c>
      <c r="AB141" s="37" t="s">
        <v>124</v>
      </c>
      <c r="AC141" s="37" t="s">
        <v>124</v>
      </c>
      <c r="AD141" s="37" t="s">
        <v>124</v>
      </c>
      <c r="AE141" s="37" t="s">
        <v>124</v>
      </c>
      <c r="AF141" s="37" t="s">
        <v>124</v>
      </c>
      <c r="AG141" s="37" t="s">
        <v>124</v>
      </c>
      <c r="AH141" s="37" t="s">
        <v>124</v>
      </c>
      <c r="AI141" s="37" t="s">
        <v>124</v>
      </c>
      <c r="AJ141" s="37" t="s">
        <v>124</v>
      </c>
      <c r="AK141" s="37" t="s">
        <v>124</v>
      </c>
      <c r="AL141" s="37" t="s">
        <v>124</v>
      </c>
    </row>
    <row r="142" spans="1:38" x14ac:dyDescent="0.25">
      <c r="B142" s="225" t="s">
        <v>126</v>
      </c>
      <c r="C142" s="293">
        <v>157.56</v>
      </c>
      <c r="D142" s="128">
        <v>1124</v>
      </c>
      <c r="E142" s="128">
        <v>766.11</v>
      </c>
      <c r="F142" s="128">
        <v>552.54999999999995</v>
      </c>
      <c r="G142" s="128">
        <v>2083.7399999999998</v>
      </c>
      <c r="H142" s="128">
        <v>623</v>
      </c>
      <c r="I142" s="128">
        <v>0</v>
      </c>
      <c r="J142" s="128">
        <v>0</v>
      </c>
      <c r="K142" s="128">
        <v>11</v>
      </c>
      <c r="L142" s="128">
        <v>0</v>
      </c>
      <c r="M142" s="128">
        <v>0</v>
      </c>
      <c r="N142" s="129">
        <v>307.49</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124</v>
      </c>
      <c r="AB142" s="40" t="s">
        <v>124</v>
      </c>
      <c r="AC142" s="40" t="s">
        <v>124</v>
      </c>
      <c r="AD142" s="40" t="s">
        <v>124</v>
      </c>
      <c r="AE142" s="40" t="s">
        <v>124</v>
      </c>
      <c r="AF142" s="40" t="s">
        <v>124</v>
      </c>
      <c r="AG142" s="40" t="s">
        <v>124</v>
      </c>
      <c r="AH142" s="40" t="s">
        <v>124</v>
      </c>
      <c r="AI142" s="40" t="s">
        <v>124</v>
      </c>
      <c r="AJ142" s="40" t="s">
        <v>124</v>
      </c>
      <c r="AK142" s="40" t="s">
        <v>124</v>
      </c>
      <c r="AL142" s="40" t="s">
        <v>124</v>
      </c>
    </row>
    <row r="143" spans="1:38" x14ac:dyDescent="0.25">
      <c r="B143" s="152" t="s">
        <v>127</v>
      </c>
      <c r="C143" s="498">
        <v>252.49</v>
      </c>
      <c r="D143" s="496">
        <v>1070.49</v>
      </c>
      <c r="E143" s="496">
        <v>721.08</v>
      </c>
      <c r="F143" s="496">
        <v>481.02</v>
      </c>
      <c r="G143" s="496">
        <v>915.59</v>
      </c>
      <c r="H143" s="496">
        <v>998.57</v>
      </c>
      <c r="I143" s="496">
        <v>0</v>
      </c>
      <c r="J143" s="496">
        <v>0</v>
      </c>
      <c r="K143" s="496">
        <v>2.73</v>
      </c>
      <c r="L143" s="496">
        <v>0</v>
      </c>
      <c r="M143" s="496">
        <v>0</v>
      </c>
      <c r="N143" s="497">
        <v>193.28</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5" t="s">
        <v>124</v>
      </c>
      <c r="AB143" s="483" t="s">
        <v>124</v>
      </c>
      <c r="AC143" s="483" t="s">
        <v>124</v>
      </c>
      <c r="AD143" s="483" t="s">
        <v>124</v>
      </c>
      <c r="AE143" s="483" t="s">
        <v>124</v>
      </c>
      <c r="AF143" s="483" t="s">
        <v>124</v>
      </c>
      <c r="AG143" s="483" t="s">
        <v>124</v>
      </c>
      <c r="AH143" s="483" t="s">
        <v>124</v>
      </c>
      <c r="AI143" s="483" t="s">
        <v>124</v>
      </c>
      <c r="AJ143" s="483" t="s">
        <v>124</v>
      </c>
      <c r="AK143" s="483" t="s">
        <v>124</v>
      </c>
      <c r="AL143" s="483" t="s">
        <v>124</v>
      </c>
    </row>
    <row r="144" spans="1:38" x14ac:dyDescent="0.25">
      <c r="B144" s="5" t="s">
        <v>128</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123</v>
      </c>
      <c r="C145" s="75">
        <f>IFERROR(C140/SUM($C140:$N140),"-")</f>
        <v>1.0954381752701081E-2</v>
      </c>
      <c r="D145" s="72">
        <f t="shared" ref="D145:N145" si="55">IFERROR(D140/SUM($C140:$N140),"-")</f>
        <v>8.6284513805522212E-2</v>
      </c>
      <c r="E145" s="72">
        <f t="shared" si="55"/>
        <v>7.1578631452581032E-2</v>
      </c>
      <c r="F145" s="72">
        <f t="shared" si="55"/>
        <v>5.192076830732293E-2</v>
      </c>
      <c r="G145" s="72">
        <f t="shared" si="55"/>
        <v>0.22554021608643457</v>
      </c>
      <c r="H145" s="72">
        <f t="shared" si="55"/>
        <v>3.4363745498199282E-2</v>
      </c>
      <c r="I145" s="72">
        <f t="shared" si="55"/>
        <v>0</v>
      </c>
      <c r="J145" s="72">
        <f t="shared" si="55"/>
        <v>4.9369747899159662E-2</v>
      </c>
      <c r="K145" s="72">
        <f t="shared" si="55"/>
        <v>6.0024009603841532E-4</v>
      </c>
      <c r="L145" s="72">
        <f t="shared" si="55"/>
        <v>0.43682472989195681</v>
      </c>
      <c r="M145" s="72">
        <f t="shared" si="55"/>
        <v>4.2016806722689074E-3</v>
      </c>
      <c r="N145" s="76">
        <f t="shared" si="55"/>
        <v>2.8361344537815126E-2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5.8999999999999997E-2</v>
      </c>
      <c r="AB145" s="72">
        <v>0.39</v>
      </c>
      <c r="AC145" s="72">
        <v>0.114</v>
      </c>
      <c r="AD145" s="72">
        <v>3.1E-2</v>
      </c>
      <c r="AE145" s="72">
        <v>0.23</v>
      </c>
      <c r="AF145" s="72">
        <v>4.3999999999999997E-2</v>
      </c>
      <c r="AG145" s="72">
        <v>1.2999999999999999E-2</v>
      </c>
      <c r="AH145" s="72">
        <v>5.8999999999999997E-2</v>
      </c>
      <c r="AI145" s="72">
        <v>0</v>
      </c>
      <c r="AJ145" s="72">
        <v>4.9000000000000002E-2</v>
      </c>
      <c r="AK145" s="72">
        <v>7.0000000000000001E-3</v>
      </c>
      <c r="AL145" s="72">
        <v>4.0000000000000001E-3</v>
      </c>
    </row>
    <row r="146" spans="1:38" x14ac:dyDescent="0.25">
      <c r="B146" s="226" t="s">
        <v>125</v>
      </c>
      <c r="C146" s="77">
        <f>IFERROR(C141/SUM($C141:$N141),"-")</f>
        <v>1.1954897432414074E-2</v>
      </c>
      <c r="D146" s="63">
        <f t="shared" ref="D146:N146" si="57">IFERROR(D141/SUM($C141:$N141),"-")</f>
        <v>9.5639179459312593E-2</v>
      </c>
      <c r="E146" s="63">
        <f t="shared" si="57"/>
        <v>6.9555766879500061E-2</v>
      </c>
      <c r="F146" s="63">
        <f t="shared" si="57"/>
        <v>5.0808314087759814E-2</v>
      </c>
      <c r="G146" s="63">
        <f t="shared" si="57"/>
        <v>0.19766336095639178</v>
      </c>
      <c r="H146" s="63">
        <f t="shared" si="57"/>
        <v>3.0023094688221709E-2</v>
      </c>
      <c r="I146" s="63">
        <f t="shared" si="57"/>
        <v>0</v>
      </c>
      <c r="J146" s="63">
        <f t="shared" si="57"/>
        <v>8.151066431191414E-4</v>
      </c>
      <c r="K146" s="63">
        <f t="shared" si="57"/>
        <v>1.3585110718652356E-4</v>
      </c>
      <c r="L146" s="63">
        <f t="shared" si="57"/>
        <v>5.5698953946474667E-3</v>
      </c>
      <c r="M146" s="63">
        <f t="shared" si="57"/>
        <v>0.48050536611873385</v>
      </c>
      <c r="N146" s="78">
        <f t="shared" si="57"/>
        <v>5.7329167232712946E-2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6.2E-2</v>
      </c>
      <c r="AB146" s="63">
        <v>0.39600000000000002</v>
      </c>
      <c r="AC146" s="63">
        <v>0.112</v>
      </c>
      <c r="AD146" s="63">
        <v>2.9000000000000001E-2</v>
      </c>
      <c r="AE146" s="63">
        <v>0.24399999999999999</v>
      </c>
      <c r="AF146" s="63">
        <v>3.6999999999999998E-2</v>
      </c>
      <c r="AG146" s="63">
        <v>2.9000000000000001E-2</v>
      </c>
      <c r="AH146" s="63">
        <v>0.04</v>
      </c>
      <c r="AI146" s="63">
        <v>3.0000000000000001E-3</v>
      </c>
      <c r="AJ146" s="63">
        <v>4.2000000000000003E-2</v>
      </c>
      <c r="AK146" s="63">
        <v>6.0000000000000001E-3</v>
      </c>
      <c r="AL146" s="63">
        <v>0</v>
      </c>
    </row>
    <row r="147" spans="1:38" x14ac:dyDescent="0.25">
      <c r="B147" s="225" t="s">
        <v>126</v>
      </c>
      <c r="C147" s="75">
        <f>IFERROR(C142/SUM($C142:$N142),"-")</f>
        <v>2.8008425992587262E-2</v>
      </c>
      <c r="D147" s="72">
        <f t="shared" ref="D147:N147" si="59">IFERROR(D142/SUM($C142:$N142),"-")</f>
        <v>0.19980623772320438</v>
      </c>
      <c r="E147" s="72">
        <f t="shared" si="59"/>
        <v>0.13618643841825989</v>
      </c>
      <c r="F147" s="72">
        <f t="shared" si="59"/>
        <v>9.8223253250851045E-2</v>
      </c>
      <c r="G147" s="72">
        <f t="shared" si="59"/>
        <v>0.37041303362397671</v>
      </c>
      <c r="H147" s="72">
        <f t="shared" si="59"/>
        <v>0.11074669581988997</v>
      </c>
      <c r="I147" s="72">
        <f t="shared" si="59"/>
        <v>0</v>
      </c>
      <c r="J147" s="72">
        <f t="shared" si="59"/>
        <v>0</v>
      </c>
      <c r="K147" s="72">
        <f t="shared" si="59"/>
        <v>1.9553991236256657E-3</v>
      </c>
      <c r="L147" s="72">
        <f t="shared" si="59"/>
        <v>0</v>
      </c>
      <c r="M147" s="72">
        <f t="shared" si="59"/>
        <v>0</v>
      </c>
      <c r="N147" s="76">
        <f t="shared" si="59"/>
        <v>5.4660516047605086E-2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7.1999999999999995E-2</v>
      </c>
      <c r="AB147" s="72">
        <v>0.39300000000000002</v>
      </c>
      <c r="AC147" s="72">
        <v>0.14599999999999999</v>
      </c>
      <c r="AD147" s="72">
        <v>2.8000000000000001E-2</v>
      </c>
      <c r="AE147" s="72">
        <v>0.24099999999999999</v>
      </c>
      <c r="AF147" s="72">
        <v>1.9E-2</v>
      </c>
      <c r="AG147" s="72">
        <v>7.0000000000000001E-3</v>
      </c>
      <c r="AH147" s="72">
        <v>3.2000000000000001E-2</v>
      </c>
      <c r="AI147" s="72">
        <v>0</v>
      </c>
      <c r="AJ147" s="72">
        <v>5.3999999999999999E-2</v>
      </c>
      <c r="AK147" s="72">
        <v>4.0000000000000001E-3</v>
      </c>
      <c r="AL147" s="72">
        <v>4.0000000000000001E-3</v>
      </c>
    </row>
    <row r="148" spans="1:38" ht="15.75" thickBot="1" x14ac:dyDescent="0.3">
      <c r="B148" s="150" t="s">
        <v>127</v>
      </c>
      <c r="C148" s="157">
        <f t="shared" ref="C148:N148" si="61">IFERROR(C143/SUM($C143:$N143),"-")</f>
        <v>5.4471711342430305E-2</v>
      </c>
      <c r="D148" s="151">
        <f t="shared" si="61"/>
        <v>0.23094547219675318</v>
      </c>
      <c r="E148" s="151">
        <f t="shared" si="61"/>
        <v>0.15556442478830704</v>
      </c>
      <c r="F148" s="151">
        <f t="shared" si="61"/>
        <v>0.10377433795372419</v>
      </c>
      <c r="G148" s="151">
        <f t="shared" si="61"/>
        <v>0.19752764144328788</v>
      </c>
      <c r="H148" s="151">
        <f t="shared" si="61"/>
        <v>0.21542958847958585</v>
      </c>
      <c r="I148" s="151">
        <f t="shared" si="61"/>
        <v>0</v>
      </c>
      <c r="J148" s="151">
        <f t="shared" si="61"/>
        <v>0</v>
      </c>
      <c r="K148" s="151">
        <f t="shared" si="61"/>
        <v>5.8896499649425612E-4</v>
      </c>
      <c r="L148" s="151">
        <f t="shared" si="61"/>
        <v>0</v>
      </c>
      <c r="M148" s="151">
        <f t="shared" si="61"/>
        <v>0</v>
      </c>
      <c r="N148" s="158">
        <f t="shared" si="61"/>
        <v>4.1697858799417516E-2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5" t="s">
        <v>124</v>
      </c>
      <c r="AB148" s="151" t="s">
        <v>124</v>
      </c>
      <c r="AC148" s="151" t="s">
        <v>124</v>
      </c>
      <c r="AD148" s="151" t="s">
        <v>124</v>
      </c>
      <c r="AE148" s="151" t="s">
        <v>124</v>
      </c>
      <c r="AF148" s="151" t="s">
        <v>124</v>
      </c>
      <c r="AG148" s="151" t="s">
        <v>124</v>
      </c>
      <c r="AH148" s="151" t="s">
        <v>124</v>
      </c>
      <c r="AI148" s="151" t="s">
        <v>124</v>
      </c>
      <c r="AJ148" s="151" t="s">
        <v>124</v>
      </c>
      <c r="AK148" s="151" t="s">
        <v>124</v>
      </c>
      <c r="AL148" s="151" t="s">
        <v>124</v>
      </c>
    </row>
    <row r="150" spans="1:38" ht="17.25" x14ac:dyDescent="0.25">
      <c r="A150" s="215" t="s">
        <v>180</v>
      </c>
    </row>
    <row r="151" spans="1:38" x14ac:dyDescent="0.25">
      <c r="A151" s="5"/>
    </row>
    <row r="152" spans="1:38" x14ac:dyDescent="0.25">
      <c r="B152" s="5" t="s">
        <v>130</v>
      </c>
      <c r="C152" s="902" t="s">
        <v>117</v>
      </c>
      <c r="D152" s="903"/>
      <c r="E152" s="903"/>
      <c r="F152" s="903"/>
      <c r="G152" s="903"/>
      <c r="H152" s="903"/>
      <c r="I152" s="903"/>
      <c r="J152" s="917"/>
      <c r="K152" s="903" t="s">
        <v>118</v>
      </c>
      <c r="L152" s="903"/>
      <c r="M152" s="903"/>
      <c r="N152" s="903"/>
    </row>
    <row r="153" spans="1:38" x14ac:dyDescent="0.25">
      <c r="C153" s="918" t="str">
        <f>$A$1</f>
        <v>South Lanarkshire</v>
      </c>
      <c r="D153" s="919"/>
      <c r="E153" s="919"/>
      <c r="F153" s="919"/>
      <c r="G153" s="918" t="s">
        <v>119</v>
      </c>
      <c r="H153" s="919"/>
      <c r="I153" s="919"/>
      <c r="J153" s="920"/>
      <c r="K153" s="919" t="str">
        <f>$A$1</f>
        <v>South Lanarkshire</v>
      </c>
      <c r="L153" s="919"/>
      <c r="M153" s="919"/>
      <c r="N153" s="919"/>
    </row>
    <row r="154" spans="1:38" ht="27" thickBot="1" x14ac:dyDescent="0.3">
      <c r="B154" s="50" t="s">
        <v>113</v>
      </c>
      <c r="C154" s="110" t="s">
        <v>181</v>
      </c>
      <c r="D154" s="109" t="s">
        <v>182</v>
      </c>
      <c r="E154" s="109" t="s">
        <v>183</v>
      </c>
      <c r="F154" s="109" t="s">
        <v>175</v>
      </c>
      <c r="G154" s="110" t="s">
        <v>181</v>
      </c>
      <c r="H154" s="109" t="s">
        <v>182</v>
      </c>
      <c r="I154" s="109" t="s">
        <v>183</v>
      </c>
      <c r="J154" s="189" t="s">
        <v>175</v>
      </c>
      <c r="K154" s="109" t="s">
        <v>181</v>
      </c>
      <c r="L154" s="109" t="s">
        <v>182</v>
      </c>
      <c r="M154" s="109" t="s">
        <v>183</v>
      </c>
      <c r="N154" s="109" t="s">
        <v>175</v>
      </c>
    </row>
    <row r="155" spans="1:38" x14ac:dyDescent="0.25">
      <c r="B155" s="148" t="s">
        <v>122</v>
      </c>
      <c r="C155" s="68"/>
      <c r="D155" s="66"/>
      <c r="E155" s="66"/>
      <c r="F155" s="66"/>
      <c r="G155" s="35"/>
      <c r="H155" s="140"/>
      <c r="I155" s="140"/>
      <c r="J155" s="143"/>
      <c r="K155" s="140"/>
      <c r="L155" s="140"/>
      <c r="M155" s="140"/>
      <c r="N155" s="140"/>
    </row>
    <row r="156" spans="1:38" x14ac:dyDescent="0.25">
      <c r="B156" s="4" t="s">
        <v>123</v>
      </c>
      <c r="C156" s="126">
        <v>275</v>
      </c>
      <c r="D156" s="127">
        <v>623</v>
      </c>
      <c r="E156" s="127">
        <v>180</v>
      </c>
      <c r="F156" s="127">
        <v>131</v>
      </c>
      <c r="G156" s="126">
        <v>13867</v>
      </c>
      <c r="H156" s="127">
        <v>33440</v>
      </c>
      <c r="I156" s="127">
        <v>9127</v>
      </c>
      <c r="J156" s="144">
        <v>8067</v>
      </c>
      <c r="K156" s="141" t="s">
        <v>124</v>
      </c>
      <c r="L156" s="142" t="s">
        <v>124</v>
      </c>
      <c r="M156" s="142" t="s">
        <v>124</v>
      </c>
      <c r="N156" s="142" t="s">
        <v>124</v>
      </c>
    </row>
    <row r="157" spans="1:38" x14ac:dyDescent="0.25">
      <c r="B157" s="1" t="s">
        <v>125</v>
      </c>
      <c r="C157" s="130">
        <v>249</v>
      </c>
      <c r="D157" s="131">
        <v>596</v>
      </c>
      <c r="E157" s="131">
        <v>197</v>
      </c>
      <c r="F157" s="131">
        <f>SUM(F169:G169)</f>
        <v>132</v>
      </c>
      <c r="G157" s="130">
        <v>23012</v>
      </c>
      <c r="H157" s="131">
        <v>54932</v>
      </c>
      <c r="I157" s="131">
        <v>13782</v>
      </c>
      <c r="J157" s="145">
        <f>SUM(K169:L169)</f>
        <v>13996</v>
      </c>
      <c r="K157" s="138" t="s">
        <v>124</v>
      </c>
      <c r="L157" s="2" t="s">
        <v>124</v>
      </c>
      <c r="M157" s="2" t="s">
        <v>124</v>
      </c>
      <c r="N157" s="2" t="s">
        <v>124</v>
      </c>
    </row>
    <row r="158" spans="1:38" x14ac:dyDescent="0.25">
      <c r="B158" s="4" t="s">
        <v>126</v>
      </c>
      <c r="C158" s="126">
        <v>1213.98</v>
      </c>
      <c r="D158" s="127">
        <v>1612.67</v>
      </c>
      <c r="E158" s="127">
        <v>544.16</v>
      </c>
      <c r="F158" s="127">
        <f>SUM(F170:G170)</f>
        <v>426.36</v>
      </c>
      <c r="G158" s="126">
        <v>28876.974999999999</v>
      </c>
      <c r="H158" s="127">
        <v>61388.25</v>
      </c>
      <c r="I158" s="127">
        <v>15273.17</v>
      </c>
      <c r="J158" s="144">
        <f t="shared" ref="J158:J159" si="63">SUM(K170:L170)</f>
        <v>17278.355</v>
      </c>
      <c r="K158" s="141" t="s">
        <v>124</v>
      </c>
      <c r="L158" s="142" t="s">
        <v>124</v>
      </c>
      <c r="M158" s="142" t="s">
        <v>124</v>
      </c>
      <c r="N158" s="142" t="s">
        <v>124</v>
      </c>
    </row>
    <row r="159" spans="1:38" x14ac:dyDescent="0.25">
      <c r="B159" s="475" t="s">
        <v>127</v>
      </c>
      <c r="C159" s="156">
        <v>820.17</v>
      </c>
      <c r="D159" s="153">
        <v>1301.71</v>
      </c>
      <c r="E159" s="153">
        <v>479.94</v>
      </c>
      <c r="F159" s="153">
        <f>SUM(F171:G171)</f>
        <v>406.4</v>
      </c>
      <c r="G159" s="156">
        <v>29980.18</v>
      </c>
      <c r="H159" s="153">
        <v>55980.68</v>
      </c>
      <c r="I159" s="153">
        <v>16390.689999999999</v>
      </c>
      <c r="J159" s="499">
        <f t="shared" si="63"/>
        <v>17350.32</v>
      </c>
      <c r="K159" s="500" t="s">
        <v>124</v>
      </c>
      <c r="L159" s="501" t="s">
        <v>124</v>
      </c>
      <c r="M159" s="501" t="s">
        <v>124</v>
      </c>
      <c r="N159" s="501" t="s">
        <v>124</v>
      </c>
    </row>
    <row r="160" spans="1:38" x14ac:dyDescent="0.25">
      <c r="B160" s="347" t="s">
        <v>128</v>
      </c>
      <c r="C160" s="444"/>
      <c r="D160" s="471"/>
      <c r="E160" s="471"/>
      <c r="F160" s="471"/>
      <c r="G160" s="147"/>
      <c r="J160" s="139"/>
    </row>
    <row r="161" spans="2:23" x14ac:dyDescent="0.25">
      <c r="B161" s="4" t="s">
        <v>123</v>
      </c>
      <c r="C161" s="75">
        <f>IFERROR(C156/SUM($C156:$F156),"-")</f>
        <v>0.22746071133167908</v>
      </c>
      <c r="D161" s="72">
        <f t="shared" ref="D161:F161" si="64">IFERROR(D156/SUM($C156:$F156),"-")</f>
        <v>0.51530190239867657</v>
      </c>
      <c r="E161" s="72">
        <f t="shared" si="64"/>
        <v>0.14888337468982629</v>
      </c>
      <c r="F161" s="72">
        <f t="shared" si="64"/>
        <v>0.10835401157981803</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0.66100000000000003</v>
      </c>
      <c r="L161" s="72">
        <v>0.21299999999999999</v>
      </c>
      <c r="M161" s="72">
        <v>0.114</v>
      </c>
      <c r="N161" s="72">
        <v>4.0000000000000001E-3</v>
      </c>
    </row>
    <row r="162" spans="2:23" x14ac:dyDescent="0.25">
      <c r="B162" s="1" t="s">
        <v>125</v>
      </c>
      <c r="C162" s="77">
        <f>IFERROR(C157/SUM($C157:$F157),"-")</f>
        <v>0.2120954003407155</v>
      </c>
      <c r="D162" s="63">
        <f t="shared" ref="D162:F163" si="65">IFERROR(D157/SUM($C157:$F157),"-")</f>
        <v>0.50766609880749569</v>
      </c>
      <c r="E162" s="63">
        <f t="shared" si="65"/>
        <v>0.16780238500851788</v>
      </c>
      <c r="F162" s="63">
        <f t="shared" si="65"/>
        <v>0.11243611584327087</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0.67300000000000004</v>
      </c>
      <c r="L162" s="63">
        <v>0.23200000000000001</v>
      </c>
      <c r="M162" s="63">
        <v>8.6999999999999994E-2</v>
      </c>
      <c r="N162" s="63">
        <v>0</v>
      </c>
    </row>
    <row r="163" spans="2:23" x14ac:dyDescent="0.25">
      <c r="B163" s="4" t="s">
        <v>126</v>
      </c>
      <c r="C163" s="75">
        <f>IFERROR(C158/SUM($C158:$F158),"-")</f>
        <v>0.31970651827545249</v>
      </c>
      <c r="D163" s="72">
        <f t="shared" si="65"/>
        <v>0.42470313417624178</v>
      </c>
      <c r="E163" s="72">
        <f t="shared" si="65"/>
        <v>0.14330672579842355</v>
      </c>
      <c r="F163" s="72">
        <f t="shared" si="65"/>
        <v>0.11228362174988216</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0.67800000000000005</v>
      </c>
      <c r="L163" s="72">
        <v>0.184</v>
      </c>
      <c r="M163" s="72">
        <v>0.12</v>
      </c>
      <c r="N163" s="72">
        <v>4.0000000000000001E-3</v>
      </c>
    </row>
    <row r="164" spans="2:23" ht="15.75" thickBot="1" x14ac:dyDescent="0.3">
      <c r="B164" s="480" t="s">
        <v>127</v>
      </c>
      <c r="C164" s="157">
        <f t="shared" ref="C164:F164" si="66">IFERROR(C159/SUM($C159:$F159),"-")</f>
        <v>0.27264295829427365</v>
      </c>
      <c r="D164" s="151">
        <f t="shared" si="66"/>
        <v>0.43271768687130591</v>
      </c>
      <c r="E164" s="151">
        <f t="shared" si="66"/>
        <v>0.15954285258392004</v>
      </c>
      <c r="F164" s="151">
        <f t="shared" si="66"/>
        <v>0.13509650225050027</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124</v>
      </c>
      <c r="L164" s="151" t="s">
        <v>124</v>
      </c>
      <c r="M164" s="151" t="s">
        <v>124</v>
      </c>
      <c r="N164" s="151" t="s">
        <v>124</v>
      </c>
    </row>
    <row r="166" spans="2:23" x14ac:dyDescent="0.25">
      <c r="B166" s="5" t="s">
        <v>135</v>
      </c>
      <c r="C166" s="902" t="str">
        <f>$A$1</f>
        <v>South Lanarkshire</v>
      </c>
      <c r="D166" s="903"/>
      <c r="E166" s="903"/>
      <c r="F166" s="903"/>
      <c r="G166" s="904"/>
      <c r="H166" s="903" t="s">
        <v>119</v>
      </c>
      <c r="I166" s="903"/>
      <c r="J166" s="903"/>
      <c r="K166" s="903"/>
      <c r="L166" s="903"/>
      <c r="M166" s="5"/>
      <c r="N166" s="5"/>
      <c r="Q166" s="909"/>
      <c r="R166" s="909"/>
      <c r="S166" s="909"/>
      <c r="T166" s="909"/>
      <c r="U166" s="909"/>
      <c r="V166" s="909"/>
      <c r="W166" s="909"/>
    </row>
    <row r="167" spans="2:23" ht="39.75" thickBot="1" x14ac:dyDescent="0.3">
      <c r="B167" s="34" t="s">
        <v>113</v>
      </c>
      <c r="C167" s="113" t="s">
        <v>181</v>
      </c>
      <c r="D167" s="114" t="s">
        <v>182</v>
      </c>
      <c r="E167" s="114" t="s">
        <v>183</v>
      </c>
      <c r="F167" s="114" t="s">
        <v>184</v>
      </c>
      <c r="G167" s="115" t="s">
        <v>175</v>
      </c>
      <c r="H167" s="114" t="s">
        <v>181</v>
      </c>
      <c r="I167" s="114" t="s">
        <v>182</v>
      </c>
      <c r="J167" s="114" t="s">
        <v>183</v>
      </c>
      <c r="K167" s="114" t="s">
        <v>184</v>
      </c>
      <c r="L167" s="114" t="s">
        <v>175</v>
      </c>
    </row>
    <row r="168" spans="2:23" x14ac:dyDescent="0.25">
      <c r="B168" s="134" t="s">
        <v>142</v>
      </c>
      <c r="C168" s="68"/>
      <c r="D168" s="66"/>
      <c r="E168" s="66"/>
      <c r="F168" s="66"/>
      <c r="G168" s="154"/>
      <c r="H168" s="140"/>
      <c r="I168" s="140"/>
      <c r="J168" s="140"/>
      <c r="K168" s="140"/>
      <c r="L168" s="140"/>
    </row>
    <row r="169" spans="2:23" x14ac:dyDescent="0.25">
      <c r="B169" s="225" t="s">
        <v>125</v>
      </c>
      <c r="C169" s="126">
        <v>249</v>
      </c>
      <c r="D169" s="127">
        <v>596</v>
      </c>
      <c r="E169" s="127">
        <v>197</v>
      </c>
      <c r="F169" s="127">
        <v>21</v>
      </c>
      <c r="G169" s="155">
        <v>111</v>
      </c>
      <c r="H169" s="127">
        <v>23012</v>
      </c>
      <c r="I169" s="127">
        <v>54932</v>
      </c>
      <c r="J169" s="127">
        <v>13782</v>
      </c>
      <c r="K169" s="127">
        <v>4236</v>
      </c>
      <c r="L169" s="127">
        <v>9760</v>
      </c>
      <c r="Q169" s="138"/>
    </row>
    <row r="170" spans="2:23" x14ac:dyDescent="0.25">
      <c r="B170" s="226" t="s">
        <v>126</v>
      </c>
      <c r="C170" s="130">
        <v>1213.98</v>
      </c>
      <c r="D170" s="131">
        <v>1612.67</v>
      </c>
      <c r="E170" s="131">
        <v>544.16</v>
      </c>
      <c r="F170" s="131">
        <v>69.59</v>
      </c>
      <c r="G170" s="294">
        <v>356.77</v>
      </c>
      <c r="H170" s="131">
        <v>28876.974999999999</v>
      </c>
      <c r="I170" s="131">
        <v>61388.25</v>
      </c>
      <c r="J170" s="131">
        <v>15273.17</v>
      </c>
      <c r="K170" s="131">
        <v>4421.5249999999996</v>
      </c>
      <c r="L170" s="131">
        <v>12856.83</v>
      </c>
      <c r="Q170" s="138"/>
    </row>
    <row r="171" spans="2:23" x14ac:dyDescent="0.25">
      <c r="B171" s="56" t="s">
        <v>127</v>
      </c>
      <c r="C171" s="135">
        <v>820.17</v>
      </c>
      <c r="D171" s="136">
        <v>1301.71</v>
      </c>
      <c r="E171" s="136">
        <v>479.94</v>
      </c>
      <c r="F171" s="136">
        <v>77.36999999999999</v>
      </c>
      <c r="G171" s="502">
        <v>329.03</v>
      </c>
      <c r="H171" s="136">
        <v>29980.18</v>
      </c>
      <c r="I171" s="136">
        <v>55980.68</v>
      </c>
      <c r="J171" s="136">
        <v>16390.689999999999</v>
      </c>
      <c r="K171" s="136">
        <v>5653.59</v>
      </c>
      <c r="L171" s="136">
        <v>11696.73</v>
      </c>
      <c r="Q171" s="138"/>
    </row>
    <row r="172" spans="2:23" x14ac:dyDescent="0.25">
      <c r="B172" s="5" t="s">
        <v>143</v>
      </c>
      <c r="C172" s="444"/>
      <c r="D172" s="471"/>
      <c r="E172" s="471"/>
      <c r="F172" s="471"/>
      <c r="G172" s="74"/>
      <c r="H172" s="471"/>
    </row>
    <row r="173" spans="2:23" x14ac:dyDescent="0.25">
      <c r="B173" s="225" t="s">
        <v>125</v>
      </c>
      <c r="C173" s="75">
        <f t="shared" ref="C173:G174" si="67">IFERROR(C169/SUM($C169:$G169),"-")</f>
        <v>0.2120954003407155</v>
      </c>
      <c r="D173" s="72">
        <f t="shared" si="67"/>
        <v>0.50766609880749569</v>
      </c>
      <c r="E173" s="72">
        <f t="shared" si="67"/>
        <v>0.16780238500851788</v>
      </c>
      <c r="F173" s="72">
        <f t="shared" si="67"/>
        <v>1.7887563884156729E-2</v>
      </c>
      <c r="G173" s="76">
        <f t="shared" si="67"/>
        <v>9.4548551959114144E-2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126</v>
      </c>
      <c r="C174" s="77">
        <f t="shared" si="67"/>
        <v>0.31970651827545249</v>
      </c>
      <c r="D174" s="63">
        <f t="shared" si="67"/>
        <v>0.42470313417624178</v>
      </c>
      <c r="E174" s="63">
        <f t="shared" si="67"/>
        <v>0.14330672579842355</v>
      </c>
      <c r="F174" s="63">
        <f t="shared" si="67"/>
        <v>1.8326806542767377E-2</v>
      </c>
      <c r="G174" s="78">
        <f t="shared" si="67"/>
        <v>9.3956815207114769E-2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40" t="s">
        <v>127</v>
      </c>
      <c r="C175" s="79">
        <f t="shared" ref="C175:G175" si="69">IFERROR(C171/SUM($C171:$G171),"-")</f>
        <v>0.27264295829427365</v>
      </c>
      <c r="D175" s="73">
        <f t="shared" si="69"/>
        <v>0.43271768687130591</v>
      </c>
      <c r="E175" s="73">
        <f t="shared" si="69"/>
        <v>0.15954285258392004</v>
      </c>
      <c r="F175" s="73">
        <f t="shared" si="69"/>
        <v>2.5719528491932101E-2</v>
      </c>
      <c r="G175" s="80">
        <f t="shared" si="69"/>
        <v>0.10937697375856817</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215" t="s">
        <v>185</v>
      </c>
    </row>
    <row r="178" spans="1:32" x14ac:dyDescent="0.25">
      <c r="A178" s="5"/>
    </row>
    <row r="179" spans="1:32" x14ac:dyDescent="0.25">
      <c r="C179" s="902" t="str">
        <f>$A$1</f>
        <v>South Lanarkshire</v>
      </c>
      <c r="D179" s="903"/>
      <c r="E179" s="903"/>
      <c r="F179" s="903"/>
      <c r="G179" s="903"/>
      <c r="H179" s="903"/>
      <c r="I179" s="903"/>
      <c r="J179" s="903"/>
      <c r="K179" s="903"/>
      <c r="L179" s="903"/>
      <c r="M179" s="903"/>
      <c r="N179" s="903"/>
      <c r="O179" s="903"/>
      <c r="P179" s="903"/>
      <c r="Q179" s="910"/>
      <c r="R179" s="911" t="s">
        <v>119</v>
      </c>
      <c r="S179" s="903"/>
      <c r="T179" s="903"/>
      <c r="U179" s="903"/>
      <c r="V179" s="903"/>
      <c r="W179" s="903"/>
      <c r="X179" s="903"/>
      <c r="Y179" s="903"/>
      <c r="Z179" s="903"/>
      <c r="AA179" s="903"/>
      <c r="AB179" s="903"/>
      <c r="AC179" s="903"/>
      <c r="AD179" s="903"/>
      <c r="AE179" s="903"/>
      <c r="AF179" s="903"/>
    </row>
    <row r="180" spans="1:32" x14ac:dyDescent="0.25">
      <c r="B180" s="8"/>
      <c r="C180" s="912" t="s">
        <v>186</v>
      </c>
      <c r="D180" s="913"/>
      <c r="E180" s="913"/>
      <c r="F180" s="913"/>
      <c r="G180" s="913"/>
      <c r="H180" s="913"/>
      <c r="I180" s="913"/>
      <c r="J180" s="914"/>
      <c r="K180" s="913" t="s">
        <v>187</v>
      </c>
      <c r="L180" s="913"/>
      <c r="M180" s="913"/>
      <c r="N180" s="913"/>
      <c r="O180" s="913"/>
      <c r="P180" s="913"/>
      <c r="Q180" s="915"/>
      <c r="R180" s="916" t="s">
        <v>186</v>
      </c>
      <c r="S180" s="913"/>
      <c r="T180" s="913"/>
      <c r="U180" s="913"/>
      <c r="V180" s="913"/>
      <c r="W180" s="913"/>
      <c r="X180" s="913"/>
      <c r="Y180" s="914"/>
      <c r="Z180" s="913" t="s">
        <v>187</v>
      </c>
      <c r="AA180" s="913"/>
      <c r="AB180" s="913"/>
      <c r="AC180" s="913"/>
      <c r="AD180" s="913"/>
      <c r="AE180" s="913"/>
      <c r="AF180" s="913"/>
    </row>
    <row r="181" spans="1:32" x14ac:dyDescent="0.25">
      <c r="B181" s="8"/>
      <c r="C181" s="906" t="s">
        <v>188</v>
      </c>
      <c r="D181" s="907"/>
      <c r="E181" s="907"/>
      <c r="F181" s="907"/>
      <c r="G181" s="907" t="s">
        <v>189</v>
      </c>
      <c r="H181" s="907"/>
      <c r="I181" s="907"/>
      <c r="J181" s="10"/>
      <c r="K181" s="905" t="s">
        <v>190</v>
      </c>
      <c r="L181" s="905"/>
      <c r="M181" s="905"/>
      <c r="N181" s="905" t="s">
        <v>191</v>
      </c>
      <c r="O181" s="905"/>
      <c r="P181" s="905"/>
      <c r="Q181" s="175"/>
      <c r="R181" s="908" t="s">
        <v>188</v>
      </c>
      <c r="S181" s="907"/>
      <c r="T181" s="907"/>
      <c r="U181" s="907"/>
      <c r="V181" s="907" t="s">
        <v>189</v>
      </c>
      <c r="W181" s="907"/>
      <c r="X181" s="907"/>
      <c r="Y181" s="10"/>
      <c r="Z181" s="905" t="s">
        <v>190</v>
      </c>
      <c r="AA181" s="905"/>
      <c r="AB181" s="905"/>
      <c r="AC181" s="905" t="s">
        <v>191</v>
      </c>
      <c r="AD181" s="905"/>
      <c r="AE181" s="905"/>
      <c r="AF181" s="8"/>
    </row>
    <row r="182" spans="1:32" ht="52.5" thickBot="1" x14ac:dyDescent="0.3">
      <c r="B182" s="9" t="s">
        <v>114</v>
      </c>
      <c r="C182" s="181" t="s">
        <v>192</v>
      </c>
      <c r="D182" s="182" t="s">
        <v>193</v>
      </c>
      <c r="E182" s="182" t="s">
        <v>194</v>
      </c>
      <c r="F182" s="183" t="s">
        <v>195</v>
      </c>
      <c r="G182" s="184" t="s">
        <v>196</v>
      </c>
      <c r="H182" s="182" t="s">
        <v>197</v>
      </c>
      <c r="I182" s="185" t="s">
        <v>198</v>
      </c>
      <c r="J182" s="186" t="s">
        <v>199</v>
      </c>
      <c r="K182" s="182" t="s">
        <v>200</v>
      </c>
      <c r="L182" s="182" t="s">
        <v>201</v>
      </c>
      <c r="M182" s="183" t="s">
        <v>202</v>
      </c>
      <c r="N182" s="184" t="s">
        <v>203</v>
      </c>
      <c r="O182" s="182" t="s">
        <v>204</v>
      </c>
      <c r="P182" s="185" t="s">
        <v>205</v>
      </c>
      <c r="Q182" s="187" t="s">
        <v>206</v>
      </c>
      <c r="R182" s="181" t="s">
        <v>192</v>
      </c>
      <c r="S182" s="182" t="s">
        <v>193</v>
      </c>
      <c r="T182" s="182" t="s">
        <v>194</v>
      </c>
      <c r="U182" s="183" t="s">
        <v>195</v>
      </c>
      <c r="V182" s="184" t="s">
        <v>196</v>
      </c>
      <c r="W182" s="182" t="s">
        <v>197</v>
      </c>
      <c r="X182" s="185" t="s">
        <v>198</v>
      </c>
      <c r="Y182" s="186" t="s">
        <v>199</v>
      </c>
      <c r="Z182" s="182" t="s">
        <v>200</v>
      </c>
      <c r="AA182" s="182" t="s">
        <v>201</v>
      </c>
      <c r="AB182" s="183" t="s">
        <v>202</v>
      </c>
      <c r="AC182" s="184" t="s">
        <v>203</v>
      </c>
      <c r="AD182" s="182" t="s">
        <v>204</v>
      </c>
      <c r="AE182" s="185" t="s">
        <v>205</v>
      </c>
      <c r="AF182" s="188" t="s">
        <v>206</v>
      </c>
    </row>
    <row r="183" spans="1:32" x14ac:dyDescent="0.25">
      <c r="B183" s="134" t="s">
        <v>142</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1"/>
    </row>
    <row r="184" spans="1:32" x14ac:dyDescent="0.25">
      <c r="B184" s="225" t="s">
        <v>125</v>
      </c>
      <c r="C184" s="126">
        <v>722</v>
      </c>
      <c r="D184" s="127">
        <v>0</v>
      </c>
      <c r="E184" s="127">
        <v>0</v>
      </c>
      <c r="F184" s="169">
        <v>722</v>
      </c>
      <c r="G184" s="166">
        <v>634</v>
      </c>
      <c r="H184" s="127">
        <v>5</v>
      </c>
      <c r="I184" s="171">
        <v>639</v>
      </c>
      <c r="J184" s="162">
        <f>SUM(F184,I184)</f>
        <v>1361</v>
      </c>
      <c r="K184" s="127">
        <v>3867</v>
      </c>
      <c r="L184" s="127">
        <v>17</v>
      </c>
      <c r="M184" s="174">
        <f>SUM(K184:L184)</f>
        <v>3884</v>
      </c>
      <c r="N184" s="166">
        <v>1740</v>
      </c>
      <c r="O184" s="127">
        <v>14</v>
      </c>
      <c r="P184" s="173">
        <f>SUM(N184:O184)</f>
        <v>1754</v>
      </c>
      <c r="Q184" s="177">
        <f>SUM(M184,P184)</f>
        <v>5638</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126</v>
      </c>
      <c r="C185" s="130">
        <v>112</v>
      </c>
      <c r="D185" s="131">
        <v>0</v>
      </c>
      <c r="E185" s="131">
        <v>15</v>
      </c>
      <c r="F185" s="503">
        <v>1049.71</v>
      </c>
      <c r="G185" s="504">
        <v>193</v>
      </c>
      <c r="H185" s="131">
        <v>92</v>
      </c>
      <c r="I185" s="505">
        <v>1155.71</v>
      </c>
      <c r="J185" s="506">
        <f>SUM(F185,I185)</f>
        <v>2205.42</v>
      </c>
      <c r="K185" s="131">
        <v>4544.46</v>
      </c>
      <c r="L185" s="131">
        <v>206.42</v>
      </c>
      <c r="M185" s="507">
        <f>SUM(K185:L185)</f>
        <v>4750.88</v>
      </c>
      <c r="N185" s="504">
        <v>2258.19</v>
      </c>
      <c r="O185" s="131">
        <v>339.52</v>
      </c>
      <c r="P185" s="508">
        <f>SUM(N185:O185)</f>
        <v>2597.71</v>
      </c>
      <c r="Q185" s="509">
        <f>SUM(M185,P185)</f>
        <v>7348.59</v>
      </c>
      <c r="R185" s="510">
        <v>2379</v>
      </c>
      <c r="S185" s="131">
        <v>220</v>
      </c>
      <c r="T185" s="131">
        <v>347</v>
      </c>
      <c r="U185" s="503">
        <v>14265.74</v>
      </c>
      <c r="V185" s="504">
        <v>2646</v>
      </c>
      <c r="W185" s="131">
        <v>573</v>
      </c>
      <c r="X185" s="505">
        <v>11824.915000000001</v>
      </c>
      <c r="Y185" s="506">
        <f>SUM(U185,X185)</f>
        <v>26090.654999999999</v>
      </c>
      <c r="Z185" s="131">
        <v>42961.415000000001</v>
      </c>
      <c r="AA185" s="131">
        <v>6355.1549999999997</v>
      </c>
      <c r="AB185" s="507">
        <f>SUM(Z185:AA185)</f>
        <v>49316.57</v>
      </c>
      <c r="AC185" s="504">
        <v>19132.064999999999</v>
      </c>
      <c r="AD185" s="131">
        <v>8705.7250000000004</v>
      </c>
      <c r="AE185" s="508">
        <f>SUM(AC185:AD185)</f>
        <v>27837.79</v>
      </c>
      <c r="AF185" s="511">
        <f>SUM(AB185,AE185)</f>
        <v>77154.36</v>
      </c>
    </row>
    <row r="186" spans="1:32" x14ac:dyDescent="0.25">
      <c r="B186" s="56" t="s">
        <v>127</v>
      </c>
      <c r="C186" s="135">
        <v>0</v>
      </c>
      <c r="D186" s="136">
        <v>0</v>
      </c>
      <c r="E186" s="136">
        <v>22.5</v>
      </c>
      <c r="F186" s="513">
        <v>965.73</v>
      </c>
      <c r="G186" s="514">
        <v>0</v>
      </c>
      <c r="H186" s="136">
        <v>0</v>
      </c>
      <c r="I186" s="515">
        <v>1014.46</v>
      </c>
      <c r="J186" s="516">
        <f>SUM(F186,I186)</f>
        <v>1980.19</v>
      </c>
      <c r="K186" s="136">
        <v>2805.6</v>
      </c>
      <c r="L186" s="136">
        <v>129.9</v>
      </c>
      <c r="M186" s="517">
        <f>SUM(K186:L186)</f>
        <v>2935.5</v>
      </c>
      <c r="N186" s="514">
        <v>1667.38</v>
      </c>
      <c r="O186" s="136">
        <v>272.05</v>
      </c>
      <c r="P186" s="518">
        <f>SUM(N186:O186)</f>
        <v>1939.43</v>
      </c>
      <c r="Q186" s="519">
        <f>SUM(M186,P186)</f>
        <v>4874.93</v>
      </c>
      <c r="R186" s="520">
        <v>3988.99</v>
      </c>
      <c r="S186" s="136">
        <v>1068.1600000000001</v>
      </c>
      <c r="T186" s="136">
        <v>812.22</v>
      </c>
      <c r="U186" s="513">
        <v>17188.150000000001</v>
      </c>
      <c r="V186" s="514">
        <v>3174.78</v>
      </c>
      <c r="W186" s="136">
        <v>557.02</v>
      </c>
      <c r="X186" s="515">
        <v>13911.81</v>
      </c>
      <c r="Y186" s="516">
        <f>SUM(U186,X186)</f>
        <v>31099.96</v>
      </c>
      <c r="Z186" s="136">
        <v>48757.13</v>
      </c>
      <c r="AA186" s="136">
        <v>5890.11</v>
      </c>
      <c r="AB186" s="517">
        <f>SUM(Z186:AA186)</f>
        <v>54647.24</v>
      </c>
      <c r="AC186" s="514">
        <v>22058.71</v>
      </c>
      <c r="AD186" s="136">
        <v>7272.8</v>
      </c>
      <c r="AE186" s="518">
        <f>SUM(AC186:AD186)</f>
        <v>29331.51</v>
      </c>
      <c r="AF186" s="521">
        <f>SUM(AB186,AE186)</f>
        <v>83978.75</v>
      </c>
    </row>
    <row r="187" spans="1:32" x14ac:dyDescent="0.25">
      <c r="B187" s="5" t="s">
        <v>143</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1"/>
    </row>
    <row r="188" spans="1:32" x14ac:dyDescent="0.25">
      <c r="B188" s="225" t="s">
        <v>125</v>
      </c>
      <c r="C188" s="75">
        <f>IFERROR(C184/SUM($J184,$Q184),"-")</f>
        <v>0.10315759394199171</v>
      </c>
      <c r="D188" s="72">
        <f t="shared" ref="D188:Q190" si="71">IFERROR(D184/SUM($J184,$Q184),"-")</f>
        <v>0</v>
      </c>
      <c r="E188" s="72">
        <f t="shared" si="71"/>
        <v>0</v>
      </c>
      <c r="F188" s="170">
        <f t="shared" si="71"/>
        <v>0.10315759394199171</v>
      </c>
      <c r="G188" s="167">
        <f t="shared" si="71"/>
        <v>9.0584369195599368E-2</v>
      </c>
      <c r="H188" s="72">
        <f t="shared" si="71"/>
        <v>7.14387769681383E-4</v>
      </c>
      <c r="I188" s="172">
        <f t="shared" si="71"/>
        <v>9.1298756965280753E-2</v>
      </c>
      <c r="J188" s="860">
        <f t="shared" si="71"/>
        <v>0.19445635090727248</v>
      </c>
      <c r="K188" s="72">
        <f t="shared" si="71"/>
        <v>0.55250750107158164</v>
      </c>
      <c r="L188" s="72">
        <f t="shared" si="71"/>
        <v>2.4289184169167025E-3</v>
      </c>
      <c r="M188" s="170">
        <f t="shared" si="71"/>
        <v>0.55493641948849837</v>
      </c>
      <c r="N188" s="167">
        <f t="shared" si="71"/>
        <v>0.2486069438491213</v>
      </c>
      <c r="O188" s="72">
        <f t="shared" si="71"/>
        <v>2.0002857551078726E-3</v>
      </c>
      <c r="P188" s="172">
        <f t="shared" si="71"/>
        <v>0.25060722960422915</v>
      </c>
      <c r="Q188" s="863">
        <f t="shared" si="71"/>
        <v>0.80554364909272758</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60">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66">
        <f t="shared" si="72"/>
        <v>0.71152973396706576</v>
      </c>
    </row>
    <row r="189" spans="1:32" x14ac:dyDescent="0.25">
      <c r="B189" s="226" t="s">
        <v>126</v>
      </c>
      <c r="C189" s="77">
        <f>IFERROR(C185/SUM($J185,$Q185),"-")</f>
        <v>1.1722826331561301E-2</v>
      </c>
      <c r="D189" s="63">
        <f t="shared" si="71"/>
        <v>0</v>
      </c>
      <c r="E189" s="63">
        <f t="shared" si="71"/>
        <v>1.5700213836912459E-3</v>
      </c>
      <c r="F189" s="526">
        <f t="shared" si="71"/>
        <v>0.10987114311163584</v>
      </c>
      <c r="G189" s="527">
        <f t="shared" si="71"/>
        <v>2.0200941803494028E-2</v>
      </c>
      <c r="H189" s="63">
        <f t="shared" si="71"/>
        <v>9.6294644866396408E-3</v>
      </c>
      <c r="I189" s="528">
        <f t="shared" si="71"/>
        <v>0.12096596088972066</v>
      </c>
      <c r="J189" s="861">
        <f t="shared" si="71"/>
        <v>0.23083710400135651</v>
      </c>
      <c r="K189" s="63">
        <f t="shared" si="71"/>
        <v>0.47565995848863463</v>
      </c>
      <c r="L189" s="63">
        <f t="shared" si="71"/>
        <v>2.1605587601436462E-2</v>
      </c>
      <c r="M189" s="526">
        <f t="shared" si="71"/>
        <v>0.49726554609007106</v>
      </c>
      <c r="N189" s="527">
        <f t="shared" si="71"/>
        <v>0.23636043922918229</v>
      </c>
      <c r="O189" s="63">
        <f t="shared" si="71"/>
        <v>3.5536910679390118E-2</v>
      </c>
      <c r="P189" s="528">
        <f t="shared" si="71"/>
        <v>0.27189734990857239</v>
      </c>
      <c r="Q189" s="864">
        <f t="shared" si="71"/>
        <v>0.76916289599864351</v>
      </c>
      <c r="R189" s="529">
        <f>IFERROR(R185/SUM($Y185,$AF185),"-")</f>
        <v>2.3042274728712085E-2</v>
      </c>
      <c r="S189" s="63">
        <f t="shared" si="72"/>
        <v>2.1308534847905248E-3</v>
      </c>
      <c r="T189" s="63">
        <f t="shared" si="72"/>
        <v>3.3609370873741457E-3</v>
      </c>
      <c r="U189" s="526">
        <f t="shared" si="72"/>
        <v>0.13817364450961628</v>
      </c>
      <c r="V189" s="527">
        <f t="shared" si="72"/>
        <v>2.5628356003435129E-2</v>
      </c>
      <c r="W189" s="63">
        <f t="shared" si="72"/>
        <v>5.549904758113503E-3</v>
      </c>
      <c r="X189" s="528">
        <f t="shared" si="72"/>
        <v>0.11453255152318978</v>
      </c>
      <c r="Y189" s="861">
        <f t="shared" si="72"/>
        <v>0.25270619603280603</v>
      </c>
      <c r="Z189" s="63">
        <f t="shared" si="72"/>
        <v>0.41611127665582692</v>
      </c>
      <c r="AA189" s="63">
        <f t="shared" si="72"/>
        <v>6.1554109900608757E-2</v>
      </c>
      <c r="AB189" s="526">
        <f t="shared" si="72"/>
        <v>0.4776653865564357</v>
      </c>
      <c r="AC189" s="527">
        <f t="shared" si="72"/>
        <v>0.18530739716585831</v>
      </c>
      <c r="AD189" s="63">
        <f t="shared" si="72"/>
        <v>8.4321020244899958E-2</v>
      </c>
      <c r="AE189" s="528">
        <f t="shared" si="72"/>
        <v>0.26962841741075827</v>
      </c>
      <c r="AF189" s="512">
        <f t="shared" si="72"/>
        <v>0.74729380396719403</v>
      </c>
    </row>
    <row r="190" spans="1:32" ht="15.75" thickBot="1" x14ac:dyDescent="0.3">
      <c r="B190" s="440" t="s">
        <v>127</v>
      </c>
      <c r="C190" s="79">
        <f t="shared" ref="C190:F190" si="73">IFERROR(C186/SUM($J186,$Q186),"-")</f>
        <v>0</v>
      </c>
      <c r="D190" s="73">
        <f t="shared" si="73"/>
        <v>0</v>
      </c>
      <c r="E190" s="73">
        <f t="shared" si="73"/>
        <v>3.2822182543850434E-3</v>
      </c>
      <c r="F190" s="522">
        <f t="shared" si="73"/>
        <v>0.14087718376921191</v>
      </c>
      <c r="G190" s="523">
        <f t="shared" si="71"/>
        <v>0</v>
      </c>
      <c r="H190" s="73">
        <f t="shared" si="71"/>
        <v>0</v>
      </c>
      <c r="I190" s="524">
        <f t="shared" si="71"/>
        <v>0.14798573912637561</v>
      </c>
      <c r="J190" s="862">
        <f t="shared" si="71"/>
        <v>0.28886292289558752</v>
      </c>
      <c r="K190" s="73">
        <f t="shared" si="71"/>
        <v>0.40927073486678567</v>
      </c>
      <c r="L190" s="73">
        <f t="shared" si="71"/>
        <v>1.8949340055316316E-2</v>
      </c>
      <c r="M190" s="522">
        <f t="shared" si="71"/>
        <v>0.42822007492210196</v>
      </c>
      <c r="N190" s="523">
        <f t="shared" si="71"/>
        <v>0.24323133657762372</v>
      </c>
      <c r="O190" s="73">
        <f t="shared" si="71"/>
        <v>3.9685665604686712E-2</v>
      </c>
      <c r="P190" s="524">
        <f t="shared" si="71"/>
        <v>0.28291700218231042</v>
      </c>
      <c r="Q190" s="865">
        <f t="shared" si="71"/>
        <v>0.71113707710441243</v>
      </c>
      <c r="R190" s="525">
        <f t="shared" ref="R190:U190" si="74">IFERROR(R186/SUM($Y186,$AF186),"-")</f>
        <v>3.4663144903171059E-2</v>
      </c>
      <c r="S190" s="73">
        <f t="shared" si="74"/>
        <v>9.2819949059213484E-3</v>
      </c>
      <c r="T190" s="73">
        <f t="shared" si="74"/>
        <v>7.0579519009206833E-3</v>
      </c>
      <c r="U190" s="522">
        <f t="shared" si="74"/>
        <v>0.14935994677034528</v>
      </c>
      <c r="V190" s="523">
        <f t="shared" si="72"/>
        <v>2.7587900490021137E-2</v>
      </c>
      <c r="W190" s="73">
        <f t="shared" si="72"/>
        <v>4.8403392773519972E-3</v>
      </c>
      <c r="X190" s="524">
        <f t="shared" si="72"/>
        <v>0.12088951987730832</v>
      </c>
      <c r="Y190" s="862">
        <f t="shared" si="72"/>
        <v>0.27024946664765359</v>
      </c>
      <c r="Z190" s="73">
        <f t="shared" si="72"/>
        <v>0.42368505868722373</v>
      </c>
      <c r="AA190" s="73">
        <f t="shared" si="72"/>
        <v>5.118331618420123E-2</v>
      </c>
      <c r="AB190" s="522">
        <f t="shared" si="72"/>
        <v>0.47486837487142497</v>
      </c>
      <c r="AC190" s="523">
        <f t="shared" si="72"/>
        <v>0.19168367459106903</v>
      </c>
      <c r="AD190" s="73">
        <f t="shared" si="72"/>
        <v>6.3198483889852441E-2</v>
      </c>
      <c r="AE190" s="524">
        <f t="shared" si="72"/>
        <v>0.25488215848092144</v>
      </c>
      <c r="AF190" s="867">
        <f t="shared" si="72"/>
        <v>0.72975053335234641</v>
      </c>
    </row>
    <row r="191" spans="1:32" x14ac:dyDescent="0.25">
      <c r="F191" s="19"/>
      <c r="U191" s="19"/>
    </row>
    <row r="192" spans="1:32" ht="17.25" x14ac:dyDescent="0.25">
      <c r="A192" s="215" t="s">
        <v>207</v>
      </c>
      <c r="F192" s="19"/>
      <c r="U192" s="19"/>
    </row>
    <row r="193" spans="1:21" x14ac:dyDescent="0.25">
      <c r="F193" s="19"/>
      <c r="U193" s="19"/>
    </row>
    <row r="194" spans="1:21" x14ac:dyDescent="0.25">
      <c r="C194" s="902" t="str">
        <f>$A$1</f>
        <v>South Lanarkshire</v>
      </c>
      <c r="D194" s="903"/>
      <c r="E194" s="903"/>
      <c r="F194" s="903"/>
      <c r="G194" s="903"/>
      <c r="H194" s="903"/>
      <c r="I194" s="904"/>
      <c r="J194" s="902" t="s">
        <v>119</v>
      </c>
      <c r="K194" s="903"/>
      <c r="L194" s="903"/>
      <c r="M194" s="903"/>
      <c r="N194" s="903"/>
      <c r="O194" s="903"/>
      <c r="P194" s="903"/>
      <c r="U194" s="19"/>
    </row>
    <row r="195" spans="1:21" ht="103.5" thickBot="1" x14ac:dyDescent="0.3">
      <c r="B195" s="530" t="s">
        <v>115</v>
      </c>
      <c r="C195" s="531" t="s">
        <v>208</v>
      </c>
      <c r="D195" s="532" t="s">
        <v>209</v>
      </c>
      <c r="E195" s="532" t="s">
        <v>210</v>
      </c>
      <c r="F195" s="532" t="s">
        <v>211</v>
      </c>
      <c r="G195" s="532" t="s">
        <v>212</v>
      </c>
      <c r="H195" s="532" t="s">
        <v>213</v>
      </c>
      <c r="I195" s="533" t="s">
        <v>214</v>
      </c>
      <c r="J195" s="531" t="s">
        <v>208</v>
      </c>
      <c r="K195" s="532" t="s">
        <v>209</v>
      </c>
      <c r="L195" s="532" t="s">
        <v>210</v>
      </c>
      <c r="M195" s="532" t="s">
        <v>211</v>
      </c>
      <c r="N195" s="532" t="s">
        <v>212</v>
      </c>
      <c r="O195" s="532" t="s">
        <v>213</v>
      </c>
      <c r="P195" s="833" t="s">
        <v>214</v>
      </c>
      <c r="U195" s="19"/>
    </row>
    <row r="196" spans="1:21" x14ac:dyDescent="0.25">
      <c r="B196" s="134" t="s">
        <v>142</v>
      </c>
      <c r="C196" s="68"/>
      <c r="D196" s="66"/>
      <c r="E196" s="66"/>
      <c r="F196" s="66"/>
      <c r="G196" s="66"/>
      <c r="H196" s="66"/>
      <c r="I196" s="534"/>
      <c r="J196" s="68"/>
      <c r="K196" s="66"/>
      <c r="L196" s="66"/>
      <c r="M196" s="66"/>
      <c r="N196" s="66"/>
      <c r="O196" s="66"/>
      <c r="P196" s="834"/>
      <c r="U196" s="19"/>
    </row>
    <row r="197" spans="1:21" x14ac:dyDescent="0.25">
      <c r="B197" s="56" t="s">
        <v>127</v>
      </c>
      <c r="C197" s="135">
        <v>453.4</v>
      </c>
      <c r="D197" s="136">
        <v>0</v>
      </c>
      <c r="E197" s="136">
        <v>101.15</v>
      </c>
      <c r="F197" s="136">
        <v>54.8</v>
      </c>
      <c r="G197" s="136">
        <v>99.2</v>
      </c>
      <c r="H197" s="136">
        <v>55.4</v>
      </c>
      <c r="I197" s="536">
        <v>762.95</v>
      </c>
      <c r="J197" s="135">
        <v>7196.55</v>
      </c>
      <c r="K197" s="136">
        <v>2724.8</v>
      </c>
      <c r="L197" s="136">
        <v>1585.64</v>
      </c>
      <c r="M197" s="136">
        <v>1228.49</v>
      </c>
      <c r="N197" s="136">
        <v>2113.4699999999998</v>
      </c>
      <c r="O197" s="136">
        <v>928.49</v>
      </c>
      <c r="P197" s="835">
        <v>10531.8</v>
      </c>
      <c r="R197" s="138"/>
      <c r="U197" s="19"/>
    </row>
    <row r="198" spans="1:21" x14ac:dyDescent="0.25">
      <c r="B198" s="5" t="s">
        <v>143</v>
      </c>
      <c r="C198" s="444"/>
      <c r="D198" s="471"/>
      <c r="E198" s="471"/>
      <c r="F198" s="471"/>
      <c r="G198" s="471"/>
      <c r="H198" s="471"/>
      <c r="I198" s="535"/>
      <c r="J198" s="444"/>
      <c r="K198" s="471"/>
      <c r="L198" s="471"/>
      <c r="M198" s="471"/>
      <c r="N198" s="471"/>
      <c r="O198" s="471"/>
      <c r="P198" s="836"/>
      <c r="U198" s="19"/>
    </row>
    <row r="199" spans="1:21" ht="15.75" thickBot="1" x14ac:dyDescent="0.3">
      <c r="B199" s="440" t="s">
        <v>127</v>
      </c>
      <c r="C199" s="79">
        <f>IFERROR(C197/$I$197,"-")</f>
        <v>0.594272232780654</v>
      </c>
      <c r="D199" s="73">
        <f t="shared" ref="D199:H199" si="75">IFERROR(D197/$I$197,"-")</f>
        <v>0</v>
      </c>
      <c r="E199" s="73">
        <f t="shared" si="75"/>
        <v>0.13257749524870568</v>
      </c>
      <c r="F199" s="73">
        <f t="shared" si="75"/>
        <v>7.1826463070974497E-2</v>
      </c>
      <c r="G199" s="73">
        <f t="shared" si="75"/>
        <v>0.13002162658103414</v>
      </c>
      <c r="H199" s="73">
        <f t="shared" si="75"/>
        <v>7.2612884199488817E-2</v>
      </c>
      <c r="I199" s="537">
        <v>6.0554999527751167E-2</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37" t="s">
        <v>124</v>
      </c>
      <c r="R199" s="19"/>
      <c r="U199" s="19"/>
    </row>
    <row r="200" spans="1:21" x14ac:dyDescent="0.25">
      <c r="B200" s="226"/>
      <c r="C200" s="63"/>
      <c r="D200" s="63"/>
      <c r="E200" s="63"/>
      <c r="F200" s="63"/>
      <c r="G200" s="63"/>
      <c r="H200" s="538"/>
      <c r="I200" s="512"/>
      <c r="J200" s="63"/>
      <c r="K200" s="63"/>
      <c r="L200" s="63"/>
      <c r="M200" s="63"/>
      <c r="N200" s="63"/>
      <c r="U200" s="19"/>
    </row>
    <row r="201" spans="1:21" x14ac:dyDescent="0.25">
      <c r="A201" s="11" t="s">
        <v>215</v>
      </c>
    </row>
    <row r="202" spans="1:21" x14ac:dyDescent="0.25">
      <c r="A202" s="11" t="s">
        <v>216</v>
      </c>
    </row>
    <row r="203" spans="1:21" x14ac:dyDescent="0.25">
      <c r="A203" s="11" t="s">
        <v>217</v>
      </c>
    </row>
    <row r="204" spans="1:21" x14ac:dyDescent="0.25">
      <c r="A204" s="11" t="s">
        <v>218</v>
      </c>
    </row>
    <row r="205" spans="1:21" x14ac:dyDescent="0.25">
      <c r="A205" s="11" t="s">
        <v>219</v>
      </c>
    </row>
    <row r="206" spans="1:21" x14ac:dyDescent="0.25">
      <c r="A206" s="11" t="s">
        <v>220</v>
      </c>
    </row>
    <row r="207" spans="1:21" x14ac:dyDescent="0.25">
      <c r="A207" s="11" t="s">
        <v>221</v>
      </c>
    </row>
    <row r="208" spans="1:21" x14ac:dyDescent="0.25">
      <c r="A208" s="11" t="s">
        <v>222</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15" location="'Notes &amp; Caveats'!A20" display="Table C2.1 Money and Welfare Rights Advice Clients by Gender in 2017/18 to 2020/21" xr:uid="{9B1A4DF0-FF37-4FD7-8823-96F18FF9D599}"/>
    <hyperlink ref="A31" location="'Notes &amp; Caveats'!A21" display="Table C2.2 Money and Welfare Rights Advice Clients by Age Bracket in 2017/18 to 2020/211" xr:uid="{F093254E-7775-411D-B8D6-7DD0D62A628F}"/>
    <hyperlink ref="A58" location="'Notes &amp; Caveats'!A22" display="Table C2.3 Money &amp; Welfare Rights Advice Clients by Ethnicity in 2017/18 to 2020/21" xr:uid="{15C9886D-DDB4-4D45-9263-142C7ED9049E}"/>
    <hyperlink ref="A74" location="'Notes &amp; Caveats'!A23" display="Table C2.4 Money and Welfare Rights Advice Clients Reporting a Disability or Long-Term Condition in 2017/18 to 2020/21" xr:uid="{91E4D27A-AEA9-4C51-B930-6DF360278033}"/>
    <hyperlink ref="A90" location="'Notes &amp; Caveats'!A24" display="Table C2.5 Money and Welfare Rights Advice Clients by Household Income in 2017/18 to 2020/212" xr:uid="{C94DB5F1-C367-47B6-A5A7-7ADEC7704869}"/>
    <hyperlink ref="A120" location="'Notes &amp; Caveats'!A25" display="Table C2.6 Money and Welfare Rights Advice Clients by Economic Status in 2017/18 to 2020/213" xr:uid="{EB794BE9-92DE-406D-97D9-01FB0364955B}"/>
    <hyperlink ref="A150" location="'Notes &amp; Caveats'!A26" display="Table C2.7 Money and Welfare Rights Advice Clients by Housing Tenure in 2017/18 to 2020/211" xr:uid="{9DC3ACD7-5BEF-4EC3-8C9E-94FF0E6CBC6F}"/>
    <hyperlink ref="A177" location="'Notes &amp; Caveats'!A27" display="Table C2.8 Money and Welfare Rights Advice Clients by Household Composition in 2018/19 to 2020/211" xr:uid="{67EA445D-E5CA-4E62-A14C-74E7A369D9BA}"/>
    <hyperlink ref="A192" location="'Notes &amp; Caveats'!A28" display="Table C2.9 Money and Welfare Rights Advice Clients who fall under Child Poverty Priority Groups 2020/218" xr:uid="{3BECF3C3-01EE-48A8-B1E8-17221C5E653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FA6A3-D35B-4E0D-A275-CDF253D3EA5E}">
  <dimension ref="A1:A2"/>
  <sheetViews>
    <sheetView workbookViewId="0">
      <selection activeCell="A2" sqref="A1:A2"/>
    </sheetView>
  </sheetViews>
  <sheetFormatPr defaultRowHeight="15" x14ac:dyDescent="0.25"/>
  <cols>
    <col min="1" max="16384" width="9.140625" style="2"/>
  </cols>
  <sheetData>
    <row r="1" spans="1:1" x14ac:dyDescent="0.25">
      <c r="A1" s="215" t="s">
        <v>20</v>
      </c>
    </row>
    <row r="2" spans="1:1" x14ac:dyDescent="0.25">
      <c r="A2" s="5" t="s">
        <v>223</v>
      </c>
    </row>
  </sheetData>
  <hyperlinks>
    <hyperlink ref="A1" location="Contents!A1" display="Return to Contents" xr:uid="{594BF7B9-EDA1-4A02-B406-F8734C03B021}"/>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AB14-6046-48C2-8F09-735E4409C7D0}">
  <dimension ref="A1:A2"/>
  <sheetViews>
    <sheetView workbookViewId="0">
      <selection activeCell="A3" sqref="A3"/>
    </sheetView>
  </sheetViews>
  <sheetFormatPr defaultRowHeight="15" x14ac:dyDescent="0.25"/>
  <cols>
    <col min="1" max="16384" width="9.140625" style="2"/>
  </cols>
  <sheetData>
    <row r="1" spans="1:1" x14ac:dyDescent="0.25">
      <c r="A1" s="215" t="s">
        <v>20</v>
      </c>
    </row>
    <row r="2" spans="1:1" x14ac:dyDescent="0.25">
      <c r="A2" s="5" t="s">
        <v>538</v>
      </c>
    </row>
  </sheetData>
  <hyperlinks>
    <hyperlink ref="A1" location="Contents!A1" display="Return to Contents" xr:uid="{4217DA07-1105-4680-AB90-323CCCE086B4}"/>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A68" sqref="A68"/>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1" t="s">
        <v>1</v>
      </c>
      <c r="B1" s="901"/>
      <c r="C1" s="901"/>
      <c r="O1" s="215"/>
    </row>
    <row r="2" spans="1:15" x14ac:dyDescent="0.25">
      <c r="A2" s="5" t="s">
        <v>224</v>
      </c>
    </row>
    <row r="3" spans="1:15" x14ac:dyDescent="0.25">
      <c r="A3" s="215" t="s">
        <v>20</v>
      </c>
    </row>
    <row r="4" spans="1:15" x14ac:dyDescent="0.25">
      <c r="A4" s="5"/>
    </row>
    <row r="5" spans="1:15" x14ac:dyDescent="0.25">
      <c r="A5" s="214" t="s">
        <v>225</v>
      </c>
      <c r="C5" s="215" t="s">
        <v>52</v>
      </c>
    </row>
    <row r="6" spans="1:15" x14ac:dyDescent="0.25">
      <c r="A6" s="214" t="s">
        <v>226</v>
      </c>
      <c r="C6" s="215" t="s">
        <v>227</v>
      </c>
    </row>
    <row r="7" spans="1:15" x14ac:dyDescent="0.25">
      <c r="A7" s="214" t="s">
        <v>228</v>
      </c>
      <c r="C7" s="215" t="s">
        <v>54</v>
      </c>
    </row>
    <row r="9" spans="1:15" ht="17.25" x14ac:dyDescent="0.25">
      <c r="A9" s="215" t="s">
        <v>229</v>
      </c>
    </row>
    <row r="11" spans="1:15" x14ac:dyDescent="0.25">
      <c r="C11" s="902" t="str">
        <f>$A$1</f>
        <v>South Lanarkshire</v>
      </c>
      <c r="D11" s="903"/>
      <c r="E11" s="903"/>
      <c r="F11" s="904"/>
      <c r="G11" s="903" t="s">
        <v>119</v>
      </c>
      <c r="H11" s="903"/>
      <c r="I11" s="903"/>
      <c r="J11" s="903"/>
    </row>
    <row r="12" spans="1:15" ht="15.75" thickBot="1" x14ac:dyDescent="0.3">
      <c r="C12" s="292" t="s">
        <v>123</v>
      </c>
      <c r="D12" s="257" t="s">
        <v>125</v>
      </c>
      <c r="E12" s="257" t="s">
        <v>126</v>
      </c>
      <c r="F12" s="276" t="s">
        <v>127</v>
      </c>
      <c r="G12" s="257" t="s">
        <v>123</v>
      </c>
      <c r="H12" s="257" t="s">
        <v>125</v>
      </c>
      <c r="I12" s="257" t="s">
        <v>126</v>
      </c>
      <c r="J12" s="257" t="s">
        <v>127</v>
      </c>
    </row>
    <row r="13" spans="1:15" x14ac:dyDescent="0.25">
      <c r="B13" s="854" t="s">
        <v>230</v>
      </c>
      <c r="C13" s="540">
        <v>4597</v>
      </c>
      <c r="D13" s="541">
        <v>5231</v>
      </c>
      <c r="E13" s="541">
        <v>4210.34</v>
      </c>
      <c r="F13" s="642">
        <v>683.1</v>
      </c>
      <c r="G13" s="541">
        <v>56055</v>
      </c>
      <c r="H13" s="541">
        <v>43593</v>
      </c>
      <c r="I13" s="541">
        <v>35038.15</v>
      </c>
      <c r="J13" s="541">
        <v>15155.18</v>
      </c>
    </row>
    <row r="14" spans="1:15" ht="15.75" thickBot="1" x14ac:dyDescent="0.3">
      <c r="B14" s="855" t="s">
        <v>231</v>
      </c>
      <c r="C14" s="851">
        <v>13104413.51</v>
      </c>
      <c r="D14" s="852">
        <v>17395606.859999999</v>
      </c>
      <c r="E14" s="852">
        <v>10250707.31532</v>
      </c>
      <c r="F14" s="853">
        <v>5891751.1310799997</v>
      </c>
      <c r="G14" s="852">
        <v>204057200.09</v>
      </c>
      <c r="H14" s="852">
        <v>186250137.23084</v>
      </c>
      <c r="I14" s="852">
        <v>130189948.97532</v>
      </c>
      <c r="J14" s="852">
        <v>100718177.37768</v>
      </c>
    </row>
    <row r="16" spans="1:15" x14ac:dyDescent="0.25">
      <c r="A16" s="5" t="s">
        <v>232</v>
      </c>
    </row>
    <row r="17" spans="1:18" x14ac:dyDescent="0.25">
      <c r="A17" s="5"/>
    </row>
    <row r="18" spans="1:18" x14ac:dyDescent="0.25">
      <c r="A18" s="5" t="s">
        <v>130</v>
      </c>
    </row>
    <row r="19" spans="1:18" ht="15" customHeight="1" x14ac:dyDescent="0.25">
      <c r="A19" s="5"/>
      <c r="B19" s="930" t="s">
        <v>142</v>
      </c>
      <c r="C19" s="902" t="str">
        <f>$A$1</f>
        <v>South Lanarkshire</v>
      </c>
      <c r="D19" s="903"/>
      <c r="E19" s="903"/>
      <c r="F19" s="903"/>
      <c r="G19" s="903"/>
      <c r="H19" s="903"/>
      <c r="I19" s="903"/>
      <c r="J19" s="904"/>
      <c r="K19" s="902" t="s">
        <v>119</v>
      </c>
      <c r="L19" s="903"/>
      <c r="M19" s="903"/>
      <c r="N19" s="903"/>
      <c r="O19" s="903"/>
      <c r="P19" s="903"/>
      <c r="Q19" s="903"/>
      <c r="R19" s="903"/>
    </row>
    <row r="20" spans="1:18" ht="15" customHeight="1" x14ac:dyDescent="0.25">
      <c r="B20" s="930"/>
      <c r="C20" s="902" t="s">
        <v>122</v>
      </c>
      <c r="D20" s="903"/>
      <c r="E20" s="903"/>
      <c r="F20" s="903"/>
      <c r="G20" s="929" t="s">
        <v>128</v>
      </c>
      <c r="H20" s="919"/>
      <c r="I20" s="919"/>
      <c r="J20" s="925"/>
      <c r="K20" s="903" t="s">
        <v>122</v>
      </c>
      <c r="L20" s="903"/>
      <c r="M20" s="903"/>
      <c r="N20" s="903"/>
      <c r="O20" s="929" t="s">
        <v>128</v>
      </c>
      <c r="P20" s="919"/>
      <c r="Q20" s="919"/>
      <c r="R20" s="919"/>
    </row>
    <row r="21" spans="1:18" ht="15.75" thickBot="1" x14ac:dyDescent="0.3">
      <c r="B21" s="346" t="s">
        <v>233</v>
      </c>
      <c r="C21" s="192" t="s">
        <v>123</v>
      </c>
      <c r="D21" s="190" t="s">
        <v>125</v>
      </c>
      <c r="E21" s="190" t="s">
        <v>126</v>
      </c>
      <c r="F21" s="194" t="s">
        <v>127</v>
      </c>
      <c r="G21" s="190" t="s">
        <v>123</v>
      </c>
      <c r="H21" s="190" t="s">
        <v>125</v>
      </c>
      <c r="I21" s="190" t="s">
        <v>126</v>
      </c>
      <c r="J21" s="191" t="s">
        <v>127</v>
      </c>
      <c r="K21" s="190" t="s">
        <v>123</v>
      </c>
      <c r="L21" s="190" t="s">
        <v>125</v>
      </c>
      <c r="M21" s="190" t="s">
        <v>126</v>
      </c>
      <c r="N21" s="194" t="s">
        <v>127</v>
      </c>
      <c r="O21" s="190" t="s">
        <v>123</v>
      </c>
      <c r="P21" s="190" t="s">
        <v>125</v>
      </c>
      <c r="Q21" s="190" t="s">
        <v>126</v>
      </c>
      <c r="R21" s="190" t="s">
        <v>127</v>
      </c>
    </row>
    <row r="22" spans="1:18" x14ac:dyDescent="0.25">
      <c r="B22" s="142" t="s">
        <v>234</v>
      </c>
      <c r="C22" s="197">
        <v>240</v>
      </c>
      <c r="D22" s="198">
        <v>300</v>
      </c>
      <c r="E22" s="198">
        <v>242.63</v>
      </c>
      <c r="F22" s="199">
        <f t="array" ref="F22">INDEX($C$39:$C$66,MATCH($B22,$B$39:$B$66,0))</f>
        <v>139.75</v>
      </c>
      <c r="G22" s="200">
        <f t="shared" ref="G22:G33" si="0">IFERROR(C22/SUM(C$22:C$33),"-")</f>
        <v>5.2207961714161408E-2</v>
      </c>
      <c r="H22" s="200">
        <f t="shared" ref="H22:H33" si="1">IFERROR(D22/SUM(D$22:D$33),"-")</f>
        <v>5.7350411011278912E-2</v>
      </c>
      <c r="I22" s="200">
        <f t="shared" ref="I22:I33" si="2">IFERROR(E22/SUM(E$22:E$33),"-")</f>
        <v>5.5631984665263423E-2</v>
      </c>
      <c r="J22" s="201">
        <f t="shared" ref="J22:J33" si="3">IFERROR(F22/SUM(F$22:F$33),"-")</f>
        <v>5.5844155844155842E-2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235</v>
      </c>
      <c r="C23" s="203">
        <v>337</v>
      </c>
      <c r="D23" s="204">
        <v>355</v>
      </c>
      <c r="E23" s="204">
        <v>271.31</v>
      </c>
      <c r="F23" s="205">
        <f t="array" ref="F23">INDEX($C$39:$C$66,MATCH($B23,$B$39:$B$66,0))</f>
        <v>102.05</v>
      </c>
      <c r="G23" s="26">
        <f t="shared" si="0"/>
        <v>7.3308679573634974E-2</v>
      </c>
      <c r="H23" s="26">
        <f t="shared" si="1"/>
        <v>6.7864653030013378E-2</v>
      </c>
      <c r="I23" s="26">
        <f t="shared" si="2"/>
        <v>6.2207945264528788E-2</v>
      </c>
      <c r="J23" s="206">
        <f t="shared" si="3"/>
        <v>4.0779220779220776E-2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236</v>
      </c>
      <c r="C24" s="197">
        <v>257</v>
      </c>
      <c r="D24" s="198">
        <v>273</v>
      </c>
      <c r="E24" s="198">
        <v>266.3</v>
      </c>
      <c r="F24" s="199">
        <f t="array" ref="F24">INDEX($C$39:$C$66,MATCH($B24,$B$39:$B$66,0))</f>
        <v>143.15</v>
      </c>
      <c r="G24" s="200">
        <f t="shared" si="0"/>
        <v>5.5906025668914512E-2</v>
      </c>
      <c r="H24" s="200">
        <f t="shared" si="1"/>
        <v>5.2188874020263815E-2</v>
      </c>
      <c r="I24" s="200">
        <f t="shared" si="2"/>
        <v>6.1059215745619469E-2</v>
      </c>
      <c r="J24" s="201">
        <f t="shared" si="3"/>
        <v>5.7202797202797202E-2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237</v>
      </c>
      <c r="C25" s="203">
        <v>631</v>
      </c>
      <c r="D25" s="204">
        <v>700</v>
      </c>
      <c r="E25" s="204">
        <v>570.91999999999996</v>
      </c>
      <c r="F25" s="205">
        <f t="array" ref="F25">INDEX($C$39:$C$66,MATCH($B25,$B$39:$B$66,0))</f>
        <v>343.9</v>
      </c>
      <c r="G25" s="26">
        <f t="shared" si="0"/>
        <v>0.1372634326734827</v>
      </c>
      <c r="H25" s="26">
        <f t="shared" si="1"/>
        <v>0.13381762569298414</v>
      </c>
      <c r="I25" s="26">
        <f t="shared" si="2"/>
        <v>0.13090472194325595</v>
      </c>
      <c r="J25" s="206">
        <f t="shared" si="3"/>
        <v>0.13742257742257741</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238</v>
      </c>
      <c r="C26" s="197">
        <v>711</v>
      </c>
      <c r="D26" s="198">
        <v>754</v>
      </c>
      <c r="E26" s="198">
        <v>645.91999999999996</v>
      </c>
      <c r="F26" s="199">
        <f t="array" ref="F26">INDEX($C$39:$C$66,MATCH($B26,$B$39:$B$66,0))</f>
        <v>349.55</v>
      </c>
      <c r="G26" s="200">
        <f t="shared" si="0"/>
        <v>0.15466608657820319</v>
      </c>
      <c r="H26" s="200">
        <f t="shared" si="1"/>
        <v>0.14414069967501433</v>
      </c>
      <c r="I26" s="200">
        <f t="shared" si="2"/>
        <v>0.14810127162752731</v>
      </c>
      <c r="J26" s="201">
        <f t="shared" si="3"/>
        <v>0.13968031968031969</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239</v>
      </c>
      <c r="C27" s="203">
        <v>68</v>
      </c>
      <c r="D27" s="204">
        <v>100</v>
      </c>
      <c r="E27" s="204">
        <v>62.64</v>
      </c>
      <c r="F27" s="205">
        <f t="array" ref="F27">INDEX($C$39:$C$66,MATCH($B27,$B$39:$B$66,0))</f>
        <v>40.049999999999997</v>
      </c>
      <c r="G27" s="26">
        <f t="shared" si="0"/>
        <v>1.47922558190124E-2</v>
      </c>
      <c r="H27" s="26">
        <f t="shared" si="1"/>
        <v>1.9116803670426306E-2</v>
      </c>
      <c r="I27" s="26">
        <f t="shared" si="2"/>
        <v>1.4362558296303429E-2</v>
      </c>
      <c r="J27" s="206">
        <f t="shared" si="3"/>
        <v>1.6003996003996004E-2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240</v>
      </c>
      <c r="C28" s="197">
        <v>253</v>
      </c>
      <c r="D28" s="198">
        <v>313</v>
      </c>
      <c r="E28" s="198">
        <v>272.95999999999998</v>
      </c>
      <c r="F28" s="199">
        <f t="array" ref="F28">INDEX($C$39:$C$66,MATCH($B28,$B$39:$B$66,0))</f>
        <v>120.05</v>
      </c>
      <c r="G28" s="200">
        <f t="shared" si="0"/>
        <v>5.5035892973678488E-2</v>
      </c>
      <c r="H28" s="200">
        <f t="shared" si="1"/>
        <v>5.9835595488434333E-2</v>
      </c>
      <c r="I28" s="200">
        <f t="shared" si="2"/>
        <v>6.2586269357582755E-2</v>
      </c>
      <c r="J28" s="201">
        <f t="shared" si="3"/>
        <v>4.7972027972027972E-2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241</v>
      </c>
      <c r="C29" s="203">
        <v>378</v>
      </c>
      <c r="D29" s="204">
        <v>449</v>
      </c>
      <c r="E29" s="204">
        <v>324.31</v>
      </c>
      <c r="F29" s="205">
        <f t="array" ref="F29">INDEX($C$39:$C$66,MATCH($B29,$B$39:$B$66,0))</f>
        <v>194.4</v>
      </c>
      <c r="G29" s="26">
        <f t="shared" si="0"/>
        <v>8.2227539699804217E-2</v>
      </c>
      <c r="H29" s="26">
        <f t="shared" si="1"/>
        <v>8.5834448480214112E-2</v>
      </c>
      <c r="I29" s="26">
        <f t="shared" si="2"/>
        <v>7.436017370808054E-2</v>
      </c>
      <c r="J29" s="206">
        <f t="shared" si="3"/>
        <v>7.7682317682317689E-2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242</v>
      </c>
      <c r="C30" s="197">
        <v>77</v>
      </c>
      <c r="D30" s="198">
        <v>87</v>
      </c>
      <c r="E30" s="198">
        <v>67.66</v>
      </c>
      <c r="F30" s="199">
        <f t="array" ref="F30">INDEX($C$39:$C$66,MATCH($B30,$B$39:$B$66,0))</f>
        <v>37</v>
      </c>
      <c r="G30" s="200">
        <f t="shared" si="0"/>
        <v>1.6750054383293453E-2</v>
      </c>
      <c r="H30" s="200">
        <f t="shared" si="1"/>
        <v>1.6631619193270886E-2</v>
      </c>
      <c r="I30" s="200">
        <f t="shared" si="2"/>
        <v>1.5513580688503991E-2</v>
      </c>
      <c r="J30" s="201">
        <f t="shared" si="3"/>
        <v>1.4785214785214785E-2</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243</v>
      </c>
      <c r="C31" s="203">
        <v>571</v>
      </c>
      <c r="D31" s="204">
        <v>521</v>
      </c>
      <c r="E31" s="204">
        <v>433.59</v>
      </c>
      <c r="F31" s="205">
        <f t="array" ref="F31">INDEX($C$39:$C$66,MATCH($B31,$B$39:$B$66,0))</f>
        <v>240.55</v>
      </c>
      <c r="G31" s="26">
        <f t="shared" si="0"/>
        <v>0.12421144224494235</v>
      </c>
      <c r="H31" s="26">
        <f t="shared" si="1"/>
        <v>9.9598547122921044E-2</v>
      </c>
      <c r="I31" s="26">
        <f t="shared" si="2"/>
        <v>9.9416693034709513E-2</v>
      </c>
      <c r="J31" s="206">
        <f t="shared" si="3"/>
        <v>9.6123876123876129E-2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244</v>
      </c>
      <c r="C32" s="197">
        <v>636</v>
      </c>
      <c r="D32" s="198">
        <v>788</v>
      </c>
      <c r="E32" s="198">
        <v>636.29</v>
      </c>
      <c r="F32" s="199">
        <f t="array" ref="F32">INDEX($C$39:$C$66,MATCH($B32,$B$39:$B$66,0))</f>
        <v>480.54999999999995</v>
      </c>
      <c r="G32" s="200">
        <f t="shared" si="0"/>
        <v>0.13835109854252772</v>
      </c>
      <c r="H32" s="200">
        <f t="shared" si="1"/>
        <v>0.15064041292295929</v>
      </c>
      <c r="I32" s="200">
        <f t="shared" si="2"/>
        <v>0.14589323464806686</v>
      </c>
      <c r="J32" s="201">
        <f t="shared" si="3"/>
        <v>0.192027972027972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5" t="s">
        <v>175</v>
      </c>
      <c r="C33" s="566">
        <v>438</v>
      </c>
      <c r="D33" s="567">
        <v>591</v>
      </c>
      <c r="E33" s="567">
        <v>566.80999999999995</v>
      </c>
      <c r="F33" s="568">
        <f t="array" ref="F33">IFERROR(SUM((INDEX($C$39:$C$66,MATCH($B33,$B$39:$B$66,0))),C41,C44,C46,C47,C49,C50,C51,C53,C60,C61),"-")</f>
        <v>311.5</v>
      </c>
      <c r="G33" s="569">
        <f t="shared" si="0"/>
        <v>9.5279530128344572E-2</v>
      </c>
      <c r="H33" s="569">
        <f t="shared" si="1"/>
        <v>0.11298030969221946</v>
      </c>
      <c r="I33" s="569">
        <f t="shared" si="2"/>
        <v>0.12996235102055789</v>
      </c>
      <c r="J33" s="570">
        <f t="shared" si="3"/>
        <v>0.12447552447552447</v>
      </c>
      <c r="K33" s="567">
        <v>10164</v>
      </c>
      <c r="L33" s="567">
        <v>10177</v>
      </c>
      <c r="M33" s="567">
        <v>6237.8950000000004</v>
      </c>
      <c r="N33" s="568">
        <f t="array" ref="N33">IFERROR(SUM((INDEX($E$39:$E$66,MATCH($B33,$B$39:$B$66,0))),E41,E44,E46,E47,E49,E50,E51,E53,E60,E61),"-")</f>
        <v>3304.72</v>
      </c>
      <c r="O33" s="569">
        <f t="shared" si="4"/>
        <v>0.18132191597538133</v>
      </c>
      <c r="P33" s="569">
        <f t="shared" si="5"/>
        <v>0.23345491248594957</v>
      </c>
      <c r="Q33" s="569">
        <f t="shared" si="6"/>
        <v>0.19717617345979205</v>
      </c>
      <c r="R33" s="569">
        <f t="shared" si="7"/>
        <v>0.15388935326070502</v>
      </c>
    </row>
    <row r="34" spans="1:18" ht="18.75" customHeight="1" x14ac:dyDescent="0.25">
      <c r="B34" s="5"/>
      <c r="C34" s="542"/>
      <c r="D34" s="542"/>
      <c r="E34" s="542"/>
      <c r="F34" s="138"/>
      <c r="G34" s="543"/>
      <c r="H34" s="543"/>
      <c r="I34" s="543"/>
      <c r="J34" s="543"/>
      <c r="K34" s="542"/>
      <c r="L34" s="542"/>
      <c r="M34" s="542"/>
      <c r="N34" s="138"/>
      <c r="O34" s="543"/>
      <c r="P34" s="543"/>
      <c r="Q34" s="543"/>
    </row>
    <row r="35" spans="1:18" ht="18.75" customHeight="1" x14ac:dyDescent="0.25">
      <c r="A35" s="5" t="s">
        <v>135</v>
      </c>
      <c r="B35" s="5"/>
      <c r="C35" s="542"/>
      <c r="D35" s="542"/>
      <c r="E35" s="542"/>
      <c r="F35" s="138"/>
      <c r="G35" s="543"/>
      <c r="H35" s="543"/>
      <c r="I35" s="543"/>
      <c r="J35" s="543"/>
      <c r="K35" s="542"/>
      <c r="L35" s="542"/>
      <c r="M35" s="542"/>
      <c r="N35" s="138"/>
      <c r="O35" s="543"/>
      <c r="P35" s="543"/>
      <c r="Q35" s="543"/>
    </row>
    <row r="36" spans="1:18" ht="18.75" customHeight="1" x14ac:dyDescent="0.25">
      <c r="B36" s="930" t="s">
        <v>142</v>
      </c>
      <c r="C36" s="902" t="s">
        <v>127</v>
      </c>
      <c r="D36" s="903"/>
      <c r="E36" s="903"/>
      <c r="F36" s="903"/>
    </row>
    <row r="37" spans="1:18" ht="18.75" customHeight="1" x14ac:dyDescent="0.25">
      <c r="B37" s="930"/>
      <c r="C37" s="918" t="str">
        <f>$A$1</f>
        <v>South Lanarkshire</v>
      </c>
      <c r="D37" s="925"/>
      <c r="E37" s="919" t="s">
        <v>119</v>
      </c>
      <c r="F37" s="919"/>
    </row>
    <row r="38" spans="1:18" ht="18.75" customHeight="1" thickBot="1" x14ac:dyDescent="0.3">
      <c r="B38" s="346" t="s">
        <v>245</v>
      </c>
      <c r="C38" s="547" t="s">
        <v>122</v>
      </c>
      <c r="D38" s="646" t="s">
        <v>128</v>
      </c>
      <c r="E38" s="547" t="s">
        <v>122</v>
      </c>
      <c r="F38" s="644" t="s">
        <v>128</v>
      </c>
    </row>
    <row r="39" spans="1:18" ht="18.75" customHeight="1" x14ac:dyDescent="0.25">
      <c r="B39" s="550" t="s">
        <v>234</v>
      </c>
      <c r="C39" s="551">
        <v>139.75</v>
      </c>
      <c r="D39" s="552">
        <f>IFERROR((C39/SUM(C$39:C$55,C$59:C$62,C$66)),"-")</f>
        <v>5.5844155844155842E-2</v>
      </c>
      <c r="E39" s="551">
        <v>1479.04</v>
      </c>
      <c r="F39" s="553">
        <f>IFERROR((E39/SUM(E$39:E$55,E$59:E$62,E$66)),"-")</f>
        <v>6.8873765113750388E-2</v>
      </c>
    </row>
    <row r="40" spans="1:18" ht="18.75" customHeight="1" x14ac:dyDescent="0.25">
      <c r="B40" s="2" t="s">
        <v>235</v>
      </c>
      <c r="C40" s="549">
        <v>102.05</v>
      </c>
      <c r="D40" s="206">
        <f t="shared" ref="D40:D58" si="8">IFERROR((C40/SUM(C$39:C$55,C$59:C$62,C$66)),"-")</f>
        <v>4.0779220779220776E-2</v>
      </c>
      <c r="E40" s="549">
        <v>855.35</v>
      </c>
      <c r="F40" s="26">
        <f t="shared" ref="F40:F58" si="9">IFERROR((E40/SUM(E$39:E$55,E$59:E$62,E$66)),"-")</f>
        <v>3.9830684085654475E-2</v>
      </c>
    </row>
    <row r="41" spans="1:18" ht="18.75" customHeight="1" x14ac:dyDescent="0.25">
      <c r="B41" s="142" t="s">
        <v>246</v>
      </c>
      <c r="C41" s="548">
        <v>10</v>
      </c>
      <c r="D41" s="201">
        <f t="shared" si="8"/>
        <v>3.996003996003996E-3</v>
      </c>
      <c r="E41" s="548">
        <v>73.3</v>
      </c>
      <c r="F41" s="200">
        <f t="shared" si="9"/>
        <v>3.4133268761074092E-3</v>
      </c>
    </row>
    <row r="42" spans="1:18" ht="18.75" customHeight="1" x14ac:dyDescent="0.25">
      <c r="B42" s="2" t="s">
        <v>236</v>
      </c>
      <c r="C42" s="549">
        <v>143.15</v>
      </c>
      <c r="D42" s="206">
        <f t="shared" si="8"/>
        <v>5.7202797202797202E-2</v>
      </c>
      <c r="E42" s="549">
        <v>1245.9000000000001</v>
      </c>
      <c r="F42" s="26">
        <f t="shared" si="9"/>
        <v>5.8017243587206301E-2</v>
      </c>
    </row>
    <row r="43" spans="1:18" ht="18.75" customHeight="1" x14ac:dyDescent="0.25">
      <c r="B43" s="142" t="s">
        <v>237</v>
      </c>
      <c r="C43" s="548">
        <v>343.9</v>
      </c>
      <c r="D43" s="201">
        <f t="shared" si="8"/>
        <v>0.13742257742257741</v>
      </c>
      <c r="E43" s="548">
        <v>3011.26</v>
      </c>
      <c r="F43" s="200">
        <f t="shared" si="9"/>
        <v>0.14022393845766984</v>
      </c>
    </row>
    <row r="44" spans="1:18" ht="18.75" customHeight="1" x14ac:dyDescent="0.25">
      <c r="B44" s="2" t="s">
        <v>247</v>
      </c>
      <c r="C44" s="549">
        <v>28</v>
      </c>
      <c r="D44" s="206">
        <f t="shared" si="8"/>
        <v>1.1188811188811189E-2</v>
      </c>
      <c r="E44" s="549">
        <v>120.24</v>
      </c>
      <c r="F44" s="26">
        <f t="shared" si="9"/>
        <v>5.5991599397429044E-3</v>
      </c>
    </row>
    <row r="45" spans="1:18" ht="18.75" customHeight="1" x14ac:dyDescent="0.25">
      <c r="B45" s="142" t="s">
        <v>238</v>
      </c>
      <c r="C45" s="548">
        <v>349.55</v>
      </c>
      <c r="D45" s="201">
        <f t="shared" si="8"/>
        <v>0.13968031968031969</v>
      </c>
      <c r="E45" s="548">
        <v>3778.97</v>
      </c>
      <c r="F45" s="200">
        <f t="shared" si="9"/>
        <v>0.17597353158258686</v>
      </c>
    </row>
    <row r="46" spans="1:18" ht="18.75" customHeight="1" x14ac:dyDescent="0.25">
      <c r="B46" s="2" t="s">
        <v>248</v>
      </c>
      <c r="C46" s="549">
        <v>0</v>
      </c>
      <c r="D46" s="206">
        <f t="shared" si="8"/>
        <v>0</v>
      </c>
      <c r="E46" s="549">
        <v>68.95</v>
      </c>
      <c r="F46" s="26">
        <f t="shared" si="9"/>
        <v>3.2107624571296851E-3</v>
      </c>
    </row>
    <row r="47" spans="1:18" ht="18.75" customHeight="1" x14ac:dyDescent="0.25">
      <c r="B47" s="142" t="s">
        <v>249</v>
      </c>
      <c r="C47" s="548">
        <v>2</v>
      </c>
      <c r="D47" s="201">
        <f t="shared" si="8"/>
        <v>7.992007992007992E-4</v>
      </c>
      <c r="E47" s="548">
        <v>62.15</v>
      </c>
      <c r="F47" s="200">
        <f t="shared" si="9"/>
        <v>2.8941100320610575E-3</v>
      </c>
    </row>
    <row r="48" spans="1:18" ht="18.75" customHeight="1" x14ac:dyDescent="0.25">
      <c r="B48" s="2" t="s">
        <v>240</v>
      </c>
      <c r="C48" s="549">
        <v>120.05</v>
      </c>
      <c r="D48" s="206">
        <f t="shared" si="8"/>
        <v>4.7972027972027972E-2</v>
      </c>
      <c r="E48" s="549">
        <v>742.37</v>
      </c>
      <c r="F48" s="26">
        <f t="shared" si="9"/>
        <v>3.4569597176205426E-2</v>
      </c>
    </row>
    <row r="49" spans="2:6" ht="18.75" customHeight="1" x14ac:dyDescent="0.25">
      <c r="B49" s="142" t="s">
        <v>250</v>
      </c>
      <c r="C49" s="548">
        <v>20</v>
      </c>
      <c r="D49" s="201">
        <f t="shared" si="8"/>
        <v>7.992007992007992E-3</v>
      </c>
      <c r="E49" s="548">
        <v>335.18</v>
      </c>
      <c r="F49" s="200">
        <f t="shared" si="9"/>
        <v>1.560817056389743E-2</v>
      </c>
    </row>
    <row r="50" spans="2:6" ht="18.75" customHeight="1" x14ac:dyDescent="0.25">
      <c r="B50" s="2" t="s">
        <v>251</v>
      </c>
      <c r="C50" s="549">
        <v>10</v>
      </c>
      <c r="D50" s="206">
        <f t="shared" si="8"/>
        <v>3.996003996003996E-3</v>
      </c>
      <c r="E50" s="549">
        <v>78.900000000000006</v>
      </c>
      <c r="F50" s="26">
        <f t="shared" si="9"/>
        <v>3.6740994614580442E-3</v>
      </c>
    </row>
    <row r="51" spans="2:6" ht="18.75" customHeight="1" x14ac:dyDescent="0.25">
      <c r="B51" s="142" t="s">
        <v>252</v>
      </c>
      <c r="C51" s="548">
        <v>2</v>
      </c>
      <c r="D51" s="201">
        <f t="shared" si="8"/>
        <v>7.992007992007992E-4</v>
      </c>
      <c r="E51" s="548">
        <v>32.6</v>
      </c>
      <c r="F51" s="200">
        <f t="shared" si="9"/>
        <v>1.5180689790054783E-3</v>
      </c>
    </row>
    <row r="52" spans="2:6" ht="18.75" customHeight="1" x14ac:dyDescent="0.25">
      <c r="B52" s="2" t="s">
        <v>239</v>
      </c>
      <c r="C52" s="549">
        <v>40.049999999999997</v>
      </c>
      <c r="D52" s="206">
        <f t="shared" si="8"/>
        <v>1.6003996003996004E-2</v>
      </c>
      <c r="E52" s="549">
        <v>228.57</v>
      </c>
      <c r="F52" s="26">
        <f t="shared" si="9"/>
        <v>1.0643712470284727E-2</v>
      </c>
    </row>
    <row r="53" spans="2:6" ht="18.75" customHeight="1" x14ac:dyDescent="0.25">
      <c r="B53" s="142" t="s">
        <v>253</v>
      </c>
      <c r="C53" s="548">
        <v>0</v>
      </c>
      <c r="D53" s="201">
        <f t="shared" si="8"/>
        <v>0</v>
      </c>
      <c r="E53" s="548">
        <v>60.79</v>
      </c>
      <c r="F53" s="200">
        <f t="shared" si="9"/>
        <v>2.8307795470473318E-3</v>
      </c>
    </row>
    <row r="54" spans="2:6" ht="18.75" customHeight="1" x14ac:dyDescent="0.25">
      <c r="B54" s="2" t="s">
        <v>243</v>
      </c>
      <c r="C54" s="549">
        <v>240.55</v>
      </c>
      <c r="D54" s="206">
        <f t="shared" si="8"/>
        <v>9.6123876123876129E-2</v>
      </c>
      <c r="E54" s="549">
        <v>1955.7</v>
      </c>
      <c r="F54" s="26">
        <f t="shared" si="9"/>
        <v>9.1070168780399197E-2</v>
      </c>
    </row>
    <row r="55" spans="2:6" ht="18.75" customHeight="1" x14ac:dyDescent="0.25">
      <c r="B55" s="142" t="s">
        <v>241</v>
      </c>
      <c r="C55" s="548">
        <v>194.4</v>
      </c>
      <c r="D55" s="201">
        <f t="shared" si="8"/>
        <v>7.7682317682317689E-2</v>
      </c>
      <c r="E55" s="548">
        <v>2116.1800000000003</v>
      </c>
      <c r="F55" s="200">
        <f t="shared" si="9"/>
        <v>9.8543166012018818E-2</v>
      </c>
    </row>
    <row r="56" spans="2:6" ht="18.75" customHeight="1" x14ac:dyDescent="0.25">
      <c r="B56" s="554" t="s">
        <v>254</v>
      </c>
      <c r="C56" s="555">
        <v>0</v>
      </c>
      <c r="D56" s="556">
        <f t="shared" si="8"/>
        <v>0</v>
      </c>
      <c r="E56" s="555">
        <v>77.2</v>
      </c>
      <c r="F56" s="557">
        <f t="shared" si="9"/>
        <v>3.5949363551908871E-3</v>
      </c>
    </row>
    <row r="57" spans="2:6" ht="18.75" customHeight="1" x14ac:dyDescent="0.25">
      <c r="B57" s="558" t="s">
        <v>255</v>
      </c>
      <c r="C57" s="559">
        <v>0</v>
      </c>
      <c r="D57" s="560">
        <f t="shared" si="8"/>
        <v>0</v>
      </c>
      <c r="E57" s="559">
        <v>179.9</v>
      </c>
      <c r="F57" s="561">
        <f t="shared" si="9"/>
        <v>8.3773193043891261E-3</v>
      </c>
    </row>
    <row r="58" spans="2:6" ht="18.75" customHeight="1" x14ac:dyDescent="0.25">
      <c r="B58" s="562" t="s">
        <v>256</v>
      </c>
      <c r="C58" s="563">
        <v>0</v>
      </c>
      <c r="D58" s="564">
        <f t="shared" si="8"/>
        <v>0</v>
      </c>
      <c r="E58" s="563">
        <v>81.95</v>
      </c>
      <c r="F58" s="565">
        <f t="shared" si="9"/>
        <v>3.8161273874079429E-3</v>
      </c>
    </row>
    <row r="59" spans="2:6" ht="18.75" customHeight="1" x14ac:dyDescent="0.25">
      <c r="B59" s="2" t="s">
        <v>242</v>
      </c>
      <c r="C59" s="549">
        <v>37</v>
      </c>
      <c r="D59" s="206">
        <f t="shared" ref="D59:D65" si="10">IFERROR((C59/SUM(C$39:C$55,C$59:C$62,C$66)),"-")</f>
        <v>1.4785214785214785E-2</v>
      </c>
      <c r="E59" s="549">
        <v>91.61</v>
      </c>
      <c r="F59" s="26">
        <f t="shared" ref="F59:F65" si="11">IFERROR((E59/SUM(E$39:E$55,E$59:E$62,E$66)),"-")</f>
        <v>4.2659600971377866E-3</v>
      </c>
    </row>
    <row r="60" spans="2:6" ht="18.75" customHeight="1" x14ac:dyDescent="0.25">
      <c r="B60" s="142" t="s">
        <v>257</v>
      </c>
      <c r="C60" s="548">
        <v>3</v>
      </c>
      <c r="D60" s="201">
        <f t="shared" si="10"/>
        <v>1.1988011988011988E-3</v>
      </c>
      <c r="E60" s="548">
        <v>29.84</v>
      </c>
      <c r="F60" s="200">
        <f t="shared" si="11"/>
        <v>1.3895453476540942E-3</v>
      </c>
    </row>
    <row r="61" spans="2:6" ht="18.75" customHeight="1" x14ac:dyDescent="0.25">
      <c r="B61" s="2" t="s">
        <v>258</v>
      </c>
      <c r="C61" s="549">
        <v>26.8</v>
      </c>
      <c r="D61" s="206">
        <f t="shared" si="10"/>
        <v>1.0709290709290709E-2</v>
      </c>
      <c r="E61" s="549">
        <v>218.05</v>
      </c>
      <c r="F61" s="26">
        <f t="shared" si="11"/>
        <v>1.0153832542090324E-2</v>
      </c>
    </row>
    <row r="62" spans="2:6" ht="18.75" customHeight="1" x14ac:dyDescent="0.25">
      <c r="B62" s="142" t="s">
        <v>259</v>
      </c>
      <c r="C62" s="548">
        <v>480.54999999999995</v>
      </c>
      <c r="D62" s="201">
        <f t="shared" si="10"/>
        <v>0.192027972027972</v>
      </c>
      <c r="E62" s="548">
        <v>2664.98</v>
      </c>
      <c r="F62" s="200">
        <f t="shared" si="11"/>
        <v>0.12409887937638096</v>
      </c>
    </row>
    <row r="63" spans="2:6" ht="18.75" customHeight="1" x14ac:dyDescent="0.25">
      <c r="B63" s="554" t="s">
        <v>260</v>
      </c>
      <c r="C63" s="555">
        <v>204</v>
      </c>
      <c r="D63" s="556">
        <f t="shared" si="10"/>
        <v>8.1518481518481525E-2</v>
      </c>
      <c r="E63" s="555">
        <v>672.19</v>
      </c>
      <c r="F63" s="557">
        <f t="shared" si="11"/>
        <v>3.1301557883364799E-2</v>
      </c>
    </row>
    <row r="64" spans="2:6" ht="18.75" customHeight="1" x14ac:dyDescent="0.25">
      <c r="B64" s="558" t="s">
        <v>261</v>
      </c>
      <c r="C64" s="559">
        <v>107</v>
      </c>
      <c r="D64" s="560">
        <f t="shared" si="10"/>
        <v>4.2757242757242755E-2</v>
      </c>
      <c r="E64" s="559">
        <v>332.11</v>
      </c>
      <c r="F64" s="561">
        <f t="shared" si="11"/>
        <v>1.5465211307285565E-2</v>
      </c>
    </row>
    <row r="65" spans="1:18" ht="18.75" customHeight="1" x14ac:dyDescent="0.25">
      <c r="B65" s="562" t="s">
        <v>262</v>
      </c>
      <c r="C65" s="563">
        <v>157.1</v>
      </c>
      <c r="D65" s="564">
        <f t="shared" si="10"/>
        <v>6.277722277722278E-2</v>
      </c>
      <c r="E65" s="563">
        <v>960.04</v>
      </c>
      <c r="F65" s="565">
        <f t="shared" si="11"/>
        <v>4.4705734435718382E-2</v>
      </c>
    </row>
    <row r="66" spans="1:18" ht="18.75" customHeight="1" thickBot="1" x14ac:dyDescent="0.3">
      <c r="B66" s="580" t="s">
        <v>175</v>
      </c>
      <c r="C66" s="584">
        <v>209.7</v>
      </c>
      <c r="D66" s="582">
        <f>IFERROR((C66/SUM(C$39:C$55,C$59:C$62,C$66)),"-")</f>
        <v>8.3796203796203797E-2</v>
      </c>
      <c r="E66" s="584">
        <v>2224.7199999999998</v>
      </c>
      <c r="F66" s="583">
        <f>IFERROR((E66/SUM(E$39:E$55,E$59:E$62,E$66)),"-")</f>
        <v>0.10359749751451126</v>
      </c>
    </row>
    <row r="67" spans="1:18" x14ac:dyDescent="0.25">
      <c r="F67" s="19"/>
    </row>
    <row r="68" spans="1:18" x14ac:dyDescent="0.25">
      <c r="A68" s="880" t="s">
        <v>263</v>
      </c>
    </row>
    <row r="69" spans="1:18" ht="14.25" customHeight="1" x14ac:dyDescent="0.25">
      <c r="A69" s="5"/>
    </row>
    <row r="70" spans="1:18" ht="14.25" customHeight="1" x14ac:dyDescent="0.25">
      <c r="A70" s="5" t="s">
        <v>130</v>
      </c>
    </row>
    <row r="71" spans="1:18" ht="15" customHeight="1" x14ac:dyDescent="0.25">
      <c r="A71" s="5"/>
      <c r="B71" s="930" t="s">
        <v>264</v>
      </c>
      <c r="C71" s="902" t="str">
        <f>$A$1</f>
        <v>South Lanarkshire</v>
      </c>
      <c r="D71" s="903"/>
      <c r="E71" s="903"/>
      <c r="F71" s="903"/>
      <c r="G71" s="903"/>
      <c r="H71" s="903"/>
      <c r="I71" s="903"/>
      <c r="J71" s="904"/>
      <c r="K71" s="902" t="s">
        <v>119</v>
      </c>
      <c r="L71" s="903"/>
      <c r="M71" s="903"/>
      <c r="N71" s="903"/>
      <c r="O71" s="903"/>
      <c r="P71" s="903"/>
      <c r="Q71" s="903"/>
      <c r="R71" s="903"/>
    </row>
    <row r="72" spans="1:18" ht="15" customHeight="1" x14ac:dyDescent="0.25">
      <c r="B72" s="930"/>
      <c r="C72" s="902" t="s">
        <v>122</v>
      </c>
      <c r="D72" s="903"/>
      <c r="E72" s="903"/>
      <c r="F72" s="903"/>
      <c r="G72" s="929" t="s">
        <v>128</v>
      </c>
      <c r="H72" s="919"/>
      <c r="I72" s="919"/>
      <c r="J72" s="925"/>
      <c r="K72" s="903" t="s">
        <v>122</v>
      </c>
      <c r="L72" s="903"/>
      <c r="M72" s="903"/>
      <c r="N72" s="903"/>
      <c r="O72" s="929" t="s">
        <v>128</v>
      </c>
      <c r="P72" s="919"/>
      <c r="Q72" s="919"/>
      <c r="R72" s="919"/>
    </row>
    <row r="73" spans="1:18" ht="15.75" thickBot="1" x14ac:dyDescent="0.3">
      <c r="B73" s="346" t="s">
        <v>233</v>
      </c>
      <c r="C73" s="192" t="s">
        <v>123</v>
      </c>
      <c r="D73" s="190" t="s">
        <v>125</v>
      </c>
      <c r="E73" s="190" t="s">
        <v>126</v>
      </c>
      <c r="F73" s="194" t="s">
        <v>127</v>
      </c>
      <c r="G73" s="190" t="s">
        <v>123</v>
      </c>
      <c r="H73" s="190" t="s">
        <v>125</v>
      </c>
      <c r="I73" s="190" t="s">
        <v>126</v>
      </c>
      <c r="J73" s="191" t="s">
        <v>127</v>
      </c>
      <c r="K73" s="190" t="s">
        <v>123</v>
      </c>
      <c r="L73" s="190" t="s">
        <v>125</v>
      </c>
      <c r="M73" s="190" t="s">
        <v>126</v>
      </c>
      <c r="N73" s="194" t="s">
        <v>127</v>
      </c>
      <c r="O73" s="190" t="s">
        <v>123</v>
      </c>
      <c r="P73" s="190" t="s">
        <v>125</v>
      </c>
      <c r="Q73" s="190" t="s">
        <v>126</v>
      </c>
      <c r="R73" s="190" t="s">
        <v>127</v>
      </c>
    </row>
    <row r="74" spans="1:18" x14ac:dyDescent="0.25">
      <c r="B74" s="142" t="s">
        <v>234</v>
      </c>
      <c r="C74" s="208">
        <v>311872.11</v>
      </c>
      <c r="D74" s="209">
        <v>319056.12</v>
      </c>
      <c r="E74" s="209">
        <v>254333.00820000001</v>
      </c>
      <c r="F74" s="210">
        <f t="array" ref="F74">INDEX($C$91:$C$118,MATCH($B74,$B$91:$B$118,0))</f>
        <v>126969.71693</v>
      </c>
      <c r="G74" s="200">
        <f t="array" ref="G74">IFERROR(C74/SUM(C$74:C$85),"-")</f>
        <v>2.3799013192159255E-2</v>
      </c>
      <c r="H74" s="200">
        <f t="array" ref="H74">IFERROR(D74/SUM(D$74:D$85),"-")</f>
        <v>1.8341189391538136E-2</v>
      </c>
      <c r="I74" s="200">
        <f t="array" ref="I74">IFERROR(E74/SUM(E$74:E$85),"-")</f>
        <v>2.4822160523616299E-2</v>
      </c>
      <c r="J74" s="201">
        <f t="array" ref="J74">IFERROR(F74/SUM(F$74:F$85),"-")</f>
        <v>2.1550420936860847E-2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235</v>
      </c>
      <c r="C75" s="211">
        <v>824653.87</v>
      </c>
      <c r="D75" s="212">
        <v>992350.71999999997</v>
      </c>
      <c r="E75" s="212">
        <v>526835.60880000005</v>
      </c>
      <c r="F75" s="213">
        <f t="array" ref="F75">INDEX($C$91:$C$118,MATCH($B75,$B$91:$B$118,0))</f>
        <v>244495.83593</v>
      </c>
      <c r="G75" s="26">
        <f t="array" ref="G75">IFERROR(C75/SUM(C$74:C$85),"-")</f>
        <v>6.292947558245969E-2</v>
      </c>
      <c r="H75" s="26">
        <f t="array" ref="H75">IFERROR(D75/SUM(D$74:D$85),"-")</f>
        <v>5.7046053522964019E-2</v>
      </c>
      <c r="I75" s="26">
        <f t="array" ref="I75">IFERROR(E75/SUM(E$74:E$85),"-")</f>
        <v>5.1417620322829649E-2</v>
      </c>
      <c r="J75" s="206">
        <f t="array" ref="J75">IFERROR(F75/SUM(F$74:F$85),"-")</f>
        <v>4.1497991087953878E-2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236</v>
      </c>
      <c r="C76" s="208">
        <v>381337.05</v>
      </c>
      <c r="D76" s="209">
        <v>384395.51</v>
      </c>
      <c r="E76" s="209">
        <v>347794.08169999998</v>
      </c>
      <c r="F76" s="210">
        <f t="array" ref="F76">INDEX($C$91:$C$118,MATCH($B76,$B$91:$B$118,0))</f>
        <v>170455.71643</v>
      </c>
      <c r="G76" s="200">
        <f t="array" ref="G76">IFERROR(C76/SUM(C$74:C$85),"-")</f>
        <v>2.9099894452277546E-2</v>
      </c>
      <c r="H76" s="200">
        <f t="array" ref="H76">IFERROR(D76/SUM(D$74:D$85),"-")</f>
        <v>2.2097275081784645E-2</v>
      </c>
      <c r="I76" s="200">
        <f t="array" ref="I76">IFERROR(E76/SUM(E$74:E$85),"-")</f>
        <v>3.3943688969905086E-2</v>
      </c>
      <c r="J76" s="201">
        <f t="array" ref="J76">IFERROR(F76/SUM(F$74:F$85),"-")</f>
        <v>2.8931248560519946E-2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237</v>
      </c>
      <c r="C77" s="211">
        <v>1328111.28</v>
      </c>
      <c r="D77" s="212">
        <v>1634025.97</v>
      </c>
      <c r="E77" s="212">
        <v>1155977.2945000001</v>
      </c>
      <c r="F77" s="213">
        <f t="array" ref="F77">INDEX($C$91:$C$118,MATCH($B77,$B$91:$B$118,0))</f>
        <v>654141.34199999995</v>
      </c>
      <c r="G77" s="26">
        <f t="array" ref="G77">IFERROR(C77/SUM(C$74:C$85),"-")</f>
        <v>0.10134839525527151</v>
      </c>
      <c r="H77" s="26">
        <f t="array" ref="H77">IFERROR(D77/SUM(D$74:D$85),"-")</f>
        <v>9.3933254709114525E-2</v>
      </c>
      <c r="I77" s="26">
        <f t="array" ref="I77">IFERROR(E77/SUM(E$74:E$85),"-")</f>
        <v>0.112820015651176</v>
      </c>
      <c r="J77" s="206">
        <f t="array" ref="J77">IFERROR(F77/SUM(F$74:F$85),"-")</f>
        <v>0.11102664173123199</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238</v>
      </c>
      <c r="C78" s="208">
        <v>3161342.56</v>
      </c>
      <c r="D78" s="209">
        <v>5996831.1200000001</v>
      </c>
      <c r="E78" s="209">
        <v>2171746.8672000002</v>
      </c>
      <c r="F78" s="210">
        <f t="array" ref="F78">INDEX($C$91:$C$118,MATCH($B78,$B$91:$B$118,0))</f>
        <v>1160058.6837899999</v>
      </c>
      <c r="G78" s="200">
        <f t="array" ref="G78">IFERROR(C78/SUM(C$74:C$85),"-")</f>
        <v>0.24124258270601534</v>
      </c>
      <c r="H78" s="200">
        <f t="array" ref="H78">IFERROR(D78/SUM(D$74:D$85),"-")</f>
        <v>0.34473250449165416</v>
      </c>
      <c r="I78" s="200">
        <f t="array" ref="I78">IFERROR(E78/SUM(E$74:E$85),"-")</f>
        <v>0.2119561661925847</v>
      </c>
      <c r="J78" s="201">
        <f t="array" ref="J78">IFERROR(F78/SUM(F$74:F$85),"-")</f>
        <v>0.19689539798626099</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239</v>
      </c>
      <c r="C79" s="211">
        <v>908022.57</v>
      </c>
      <c r="D79" s="212">
        <v>2565967.4</v>
      </c>
      <c r="E79" s="212">
        <v>1178928.4461999999</v>
      </c>
      <c r="F79" s="213">
        <f t="array" ref="F79">INDEX($C$91:$C$118,MATCH($B79,$B$91:$B$118,0))</f>
        <v>882333.31200000003</v>
      </c>
      <c r="G79" s="26">
        <f t="array" ref="G79">IFERROR(C79/SUM(C$74:C$85),"-")</f>
        <v>6.9291355107734223E-2</v>
      </c>
      <c r="H79" s="26">
        <f t="array" ref="H79">IFERROR(D79/SUM(D$74:D$85),"-")</f>
        <v>0.14750663317761367</v>
      </c>
      <c r="I79" s="26">
        <f t="array" ref="I79">IFERROR(E79/SUM(E$74:E$85),"-")</f>
        <v>0.11505998118192327</v>
      </c>
      <c r="J79" s="206">
        <f t="array" ref="J79">IFERROR(F79/SUM(F$74:F$85),"-")</f>
        <v>0.1497573968027163</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240</v>
      </c>
      <c r="C80" s="208">
        <v>318432.40999999997</v>
      </c>
      <c r="D80" s="209">
        <v>455257.16</v>
      </c>
      <c r="E80" s="209">
        <v>351570.2107</v>
      </c>
      <c r="F80" s="210">
        <f t="array" ref="F80">INDEX($C$91:$C$118,MATCH($B80,$B$91:$B$118,0))</f>
        <v>181717.89993000001</v>
      </c>
      <c r="G80" s="200">
        <f t="array" ref="G80">IFERROR(C80/SUM(C$74:C$85),"-")</f>
        <v>2.4299630789047035E-2</v>
      </c>
      <c r="H80" s="200">
        <f t="array" ref="H80">IFERROR(D80/SUM(D$74:D$85),"-")</f>
        <v>2.6170812186313112E-2</v>
      </c>
      <c r="I80" s="200">
        <f t="array" ref="I80">IFERROR(E80/SUM(E$74:E$85),"-")</f>
        <v>3.4312228157402827E-2</v>
      </c>
      <c r="J80" s="201">
        <f t="array" ref="J80">IFERROR(F80/SUM(F$74:F$85),"-")</f>
        <v>3.0842765739273484E-2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241</v>
      </c>
      <c r="C81" s="211">
        <v>343373.75</v>
      </c>
      <c r="D81" s="212">
        <v>506044.09</v>
      </c>
      <c r="E81" s="212">
        <v>394947.20400000003</v>
      </c>
      <c r="F81" s="213">
        <f t="array" ref="F81">INDEX($C$91:$C$118,MATCH($B81,$B$91:$B$118,0))</f>
        <v>265546.68199999997</v>
      </c>
      <c r="G81" s="26">
        <f t="array" ref="G81">IFERROR(C81/SUM(C$74:C$85),"-")</f>
        <v>2.6202908641273483E-2</v>
      </c>
      <c r="H81" s="26">
        <f t="array" ref="H81">IFERROR(D81/SUM(D$74:D$85),"-")</f>
        <v>2.9090338386734502E-2</v>
      </c>
      <c r="I81" s="26">
        <f t="array" ref="I81">IFERROR(E81/SUM(E$74:E$85),"-")</f>
        <v>3.8545696311397745E-2</v>
      </c>
      <c r="J81" s="206">
        <f t="array" ref="J81">IFERROR(F81/SUM(F$74:F$85),"-")</f>
        <v>4.5070926468566468E-2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242</v>
      </c>
      <c r="C82" s="208">
        <v>321180.03999999998</v>
      </c>
      <c r="D82" s="209">
        <v>340833.55</v>
      </c>
      <c r="E82" s="209">
        <v>208964.91</v>
      </c>
      <c r="F82" s="210">
        <f t="array" ref="F82">INDEX($C$91:$C$118,MATCH($B82,$B$91:$B$118,0))</f>
        <v>120229.49</v>
      </c>
      <c r="G82" s="200">
        <f t="array" ref="G82">IFERROR(C82/SUM(C$74:C$85),"-")</f>
        <v>2.4509302896684914E-2</v>
      </c>
      <c r="H82" s="200">
        <f t="array" ref="H82">IFERROR(D82/SUM(D$74:D$85),"-")</f>
        <v>1.959308190527824E-2</v>
      </c>
      <c r="I82" s="200">
        <f t="array" ref="I82">IFERROR(E82/SUM(E$74:E$85),"-")</f>
        <v>2.0394366333072109E-2</v>
      </c>
      <c r="J82" s="201">
        <f t="array" ref="J82">IFERROR(F82/SUM(F$74:F$85),"-")</f>
        <v>2.0406410135989754E-2</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243</v>
      </c>
      <c r="C83" s="211">
        <v>2151093.7200000002</v>
      </c>
      <c r="D83" s="212">
        <v>2189719.27</v>
      </c>
      <c r="E83" s="212">
        <v>2272589.8991200002</v>
      </c>
      <c r="F83" s="213">
        <f t="array" ref="F83">INDEX($C$91:$C$118,MATCH($B83,$B$91:$B$118,0))</f>
        <v>794975.48456999997</v>
      </c>
      <c r="G83" s="26">
        <f t="array" ref="G83">IFERROR(C83/SUM(C$74:C$85),"-")</f>
        <v>0.16415032373318322</v>
      </c>
      <c r="H83" s="26">
        <f t="array" ref="H83">IFERROR(D83/SUM(D$74:D$85),"-")</f>
        <v>0.12587771657654029</v>
      </c>
      <c r="I83" s="26">
        <f t="array" ref="I83">IFERROR(E83/SUM(E$74:E$85),"-")</f>
        <v>0.22179815227108068</v>
      </c>
      <c r="J83" s="206">
        <f t="array" ref="J83">IFERROR(F83/SUM(F$74:F$85),"-")</f>
        <v>0.13493025534910455</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244</v>
      </c>
      <c r="C84" s="208">
        <v>415092.42</v>
      </c>
      <c r="D84" s="209">
        <v>543662.84</v>
      </c>
      <c r="E84" s="209">
        <v>364738.56650000002</v>
      </c>
      <c r="F84" s="210">
        <f t="array" ref="F84">INDEX($C$91:$C$118,MATCH($B84,$B$91:$B$118,0))</f>
        <v>356847.68650000001</v>
      </c>
      <c r="G84" s="200">
        <f t="array" ref="G84">IFERROR(C84/SUM(C$74:C$85),"-")</f>
        <v>3.1675772416922147E-2</v>
      </c>
      <c r="H84" s="200">
        <f t="array" ref="H84">IFERROR(D84/SUM(D$74:D$85),"-")</f>
        <v>3.1252881510567779E-2</v>
      </c>
      <c r="I84" s="200">
        <f t="array" ref="I84">IFERROR(E84/SUM(E$74:E$85),"-")</f>
        <v>3.5597421313466375E-2</v>
      </c>
      <c r="J84" s="201">
        <f t="array" ref="J84">IFERROR(F84/SUM(F$74:F$85),"-")</f>
        <v>6.0567338735264487E-2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5" t="s">
        <v>175</v>
      </c>
      <c r="C85" s="571">
        <v>2639901.73</v>
      </c>
      <c r="D85" s="572">
        <v>1467463.11</v>
      </c>
      <c r="E85" s="572">
        <v>1017781.4384</v>
      </c>
      <c r="F85" s="579">
        <f t="array" ref="F85">IFERROR(SUM((INDEX($C$91:$C$118,MATCH($B85,$B$91:$B$118,0))),C93,C96,C98,C99,C101,C102,C103,C105,C112,C113),"-")</f>
        <v>933979.28099999996</v>
      </c>
      <c r="G85" s="569">
        <f t="array" ref="G85">IFERROR(C85/SUM(C$74:C$85),"-")</f>
        <v>0.20145134522697153</v>
      </c>
      <c r="H85" s="569">
        <f t="array" ref="H85">IFERROR(D85/SUM(D$74:D$85),"-")</f>
        <v>8.4358259059896926E-2</v>
      </c>
      <c r="I85" s="569">
        <f t="array" ref="I85">IFERROR(E85/SUM(E$74:E$85),"-")</f>
        <v>9.9332502771545053E-2</v>
      </c>
      <c r="J85" s="570">
        <f t="array" ref="J85">IFERROR(F85/SUM(F$74:F$85),"-")</f>
        <v>0.15852320646625734</v>
      </c>
      <c r="K85" s="572">
        <v>43727161.270000003</v>
      </c>
      <c r="L85" s="572">
        <v>58876109.289619997</v>
      </c>
      <c r="M85" s="572">
        <v>19148056.440428499</v>
      </c>
      <c r="N85" s="579">
        <f t="array" ref="N85">IFERROR(SUM((INDEX($E$91:$E$118,MATCH($B85,$B$91:$B$118,0))),E93,E96,E98,E99,E101,E102,E103,E105,E112,E113),"-")</f>
        <v>13366886.926099997</v>
      </c>
      <c r="O85" s="569">
        <f t="shared" si="13"/>
        <v>0.21428874477702334</v>
      </c>
      <c r="P85" s="569">
        <f t="shared" si="14"/>
        <v>0.31611310555249927</v>
      </c>
      <c r="Q85" s="569">
        <f t="shared" si="15"/>
        <v>0.16294448905033834</v>
      </c>
      <c r="R85" s="569">
        <f t="shared" si="16"/>
        <v>0.15666852093207656</v>
      </c>
    </row>
    <row r="86" spans="1:18" x14ac:dyDescent="0.25">
      <c r="B86" s="5"/>
      <c r="C86" s="542"/>
      <c r="D86" s="542"/>
      <c r="E86" s="542"/>
      <c r="F86" s="138"/>
      <c r="G86" s="543"/>
      <c r="H86" s="543"/>
      <c r="I86" s="543"/>
      <c r="J86" s="543"/>
      <c r="K86" s="542"/>
      <c r="L86" s="542"/>
      <c r="M86" s="542"/>
      <c r="N86" s="138"/>
      <c r="O86" s="543"/>
      <c r="P86" s="543"/>
      <c r="Q86" s="543"/>
    </row>
    <row r="87" spans="1:18" x14ac:dyDescent="0.25">
      <c r="A87" s="5" t="s">
        <v>135</v>
      </c>
      <c r="B87" s="5"/>
      <c r="C87" s="542"/>
      <c r="D87" s="542"/>
      <c r="E87" s="542"/>
      <c r="F87" s="138"/>
      <c r="G87" s="543"/>
      <c r="H87" s="543"/>
      <c r="I87" s="543"/>
      <c r="J87" s="543"/>
      <c r="K87" s="542"/>
      <c r="L87" s="542"/>
      <c r="M87" s="542"/>
      <c r="N87" s="138"/>
      <c r="O87" s="543"/>
      <c r="P87" s="543"/>
      <c r="Q87" s="543"/>
    </row>
    <row r="88" spans="1:18" ht="15" customHeight="1" x14ac:dyDescent="0.25">
      <c r="B88" s="930" t="s">
        <v>264</v>
      </c>
      <c r="C88" s="902" t="str">
        <f>$A$1</f>
        <v>South Lanarkshire</v>
      </c>
      <c r="D88" s="904"/>
      <c r="E88" s="903" t="s">
        <v>119</v>
      </c>
      <c r="F88" s="903"/>
    </row>
    <row r="89" spans="1:18" ht="15" customHeight="1" x14ac:dyDescent="0.25">
      <c r="B89" s="930"/>
      <c r="C89" s="546" t="s">
        <v>122</v>
      </c>
      <c r="D89" s="544" t="s">
        <v>128</v>
      </c>
      <c r="E89" s="546" t="s">
        <v>122</v>
      </c>
      <c r="F89" s="545" t="s">
        <v>128</v>
      </c>
    </row>
    <row r="90" spans="1:18" ht="18" thickBot="1" x14ac:dyDescent="0.3">
      <c r="B90" s="346" t="s">
        <v>245</v>
      </c>
      <c r="C90" s="547" t="s">
        <v>127</v>
      </c>
      <c r="D90" s="191" t="s">
        <v>127</v>
      </c>
      <c r="E90" s="547" t="s">
        <v>127</v>
      </c>
      <c r="F90" s="190" t="s">
        <v>127</v>
      </c>
    </row>
    <row r="91" spans="1:18" x14ac:dyDescent="0.25">
      <c r="B91" s="550" t="s">
        <v>234</v>
      </c>
      <c r="C91" s="573">
        <v>126969.71693</v>
      </c>
      <c r="D91" s="552">
        <f>IFERROR((C91/SUM(C$91:C$107,C$111:C$114,C$118)),"-")</f>
        <v>2.1550420936860847E-2</v>
      </c>
      <c r="E91" s="573">
        <v>2908970.7486299998</v>
      </c>
      <c r="F91" s="553">
        <f>IFERROR((E91/SUM(E$91:E$107,E$111:E$114,E$118)),"-")</f>
        <v>3.409501009039418E-2</v>
      </c>
    </row>
    <row r="92" spans="1:18" x14ac:dyDescent="0.25">
      <c r="B92" s="2" t="s">
        <v>235</v>
      </c>
      <c r="C92" s="574">
        <v>244495.83593</v>
      </c>
      <c r="D92" s="206">
        <f t="shared" ref="D92:D110" si="17">IFERROR((C92/SUM(C$91:C$107,C$111:C$114,C$118)),"-")</f>
        <v>4.1497991087953878E-2</v>
      </c>
      <c r="E92" s="574">
        <v>2328874.3259299998</v>
      </c>
      <c r="F92" s="26">
        <f t="shared" ref="F92:F110" si="18">IFERROR((E92/SUM(E$91:E$107,E$111:E$114,E$118)),"-")</f>
        <v>2.7295906526127386E-2</v>
      </c>
    </row>
    <row r="93" spans="1:18" x14ac:dyDescent="0.25">
      <c r="B93" s="142" t="s">
        <v>246</v>
      </c>
      <c r="C93" s="575">
        <v>143487.09</v>
      </c>
      <c r="D93" s="201">
        <f t="shared" si="17"/>
        <v>2.4353895269452395E-2</v>
      </c>
      <c r="E93" s="575">
        <v>1249212.96</v>
      </c>
      <c r="F93" s="200">
        <f t="shared" si="18"/>
        <v>1.4641580186500721E-2</v>
      </c>
    </row>
    <row r="94" spans="1:18" x14ac:dyDescent="0.25">
      <c r="B94" s="2" t="s">
        <v>236</v>
      </c>
      <c r="C94" s="574">
        <v>170455.71643</v>
      </c>
      <c r="D94" s="206">
        <f t="shared" si="17"/>
        <v>2.8931248560519946E-2</v>
      </c>
      <c r="E94" s="574">
        <v>2218780.43163</v>
      </c>
      <c r="F94" s="26">
        <f t="shared" si="18"/>
        <v>2.6005535201899705E-2</v>
      </c>
    </row>
    <row r="95" spans="1:18" x14ac:dyDescent="0.25">
      <c r="B95" s="142" t="s">
        <v>237</v>
      </c>
      <c r="C95" s="575">
        <v>654141.34199999995</v>
      </c>
      <c r="D95" s="201">
        <f t="shared" si="17"/>
        <v>0.11102664173123199</v>
      </c>
      <c r="E95" s="575">
        <v>9729300.9055000003</v>
      </c>
      <c r="F95" s="200">
        <f t="shared" si="18"/>
        <v>0.11403367074135409</v>
      </c>
    </row>
    <row r="96" spans="1:18" x14ac:dyDescent="0.25">
      <c r="B96" s="2" t="s">
        <v>247</v>
      </c>
      <c r="C96" s="574">
        <v>10941.81</v>
      </c>
      <c r="D96" s="206">
        <f t="shared" si="17"/>
        <v>1.8571405608563591E-3</v>
      </c>
      <c r="E96" s="574">
        <v>73673.631800000003</v>
      </c>
      <c r="F96" s="26">
        <f t="shared" si="18"/>
        <v>8.6350239884673433E-4</v>
      </c>
    </row>
    <row r="97" spans="2:6" x14ac:dyDescent="0.25">
      <c r="B97" s="142" t="s">
        <v>238</v>
      </c>
      <c r="C97" s="575">
        <v>1160058.6837899999</v>
      </c>
      <c r="D97" s="201">
        <f t="shared" si="17"/>
        <v>0.19689539798626099</v>
      </c>
      <c r="E97" s="575">
        <v>23425452.712889999</v>
      </c>
      <c r="F97" s="200">
        <f t="shared" si="18"/>
        <v>0.27456138807658526</v>
      </c>
    </row>
    <row r="98" spans="2:6" x14ac:dyDescent="0.25">
      <c r="B98" s="2" t="s">
        <v>248</v>
      </c>
      <c r="C98" s="574">
        <v>0</v>
      </c>
      <c r="D98" s="206">
        <f t="shared" si="17"/>
        <v>0</v>
      </c>
      <c r="E98" s="574">
        <v>135119.31349999999</v>
      </c>
      <c r="F98" s="26">
        <f t="shared" si="18"/>
        <v>1.5836853496582195E-3</v>
      </c>
    </row>
    <row r="99" spans="2:6" x14ac:dyDescent="0.25">
      <c r="B99" s="142" t="s">
        <v>249</v>
      </c>
      <c r="C99" s="575">
        <v>2500</v>
      </c>
      <c r="D99" s="201">
        <f t="shared" si="17"/>
        <v>4.2432206391272541E-4</v>
      </c>
      <c r="E99" s="575">
        <v>262323.04499999998</v>
      </c>
      <c r="F99" s="200">
        <f t="shared" si="18"/>
        <v>3.0745949818952703E-3</v>
      </c>
    </row>
    <row r="100" spans="2:6" x14ac:dyDescent="0.25">
      <c r="B100" s="2" t="s">
        <v>240</v>
      </c>
      <c r="C100" s="574">
        <v>181717.89993000001</v>
      </c>
      <c r="D100" s="206">
        <f t="shared" si="17"/>
        <v>3.0842765739273484E-2</v>
      </c>
      <c r="E100" s="574">
        <v>2109841.87463</v>
      </c>
      <c r="F100" s="26">
        <f t="shared" si="18"/>
        <v>2.4728705174682265E-2</v>
      </c>
    </row>
    <row r="101" spans="2:6" x14ac:dyDescent="0.25">
      <c r="B101" s="142" t="s">
        <v>250</v>
      </c>
      <c r="C101" s="575">
        <v>130215.15</v>
      </c>
      <c r="D101" s="201">
        <f t="shared" si="17"/>
        <v>2.2101264480282049E-2</v>
      </c>
      <c r="E101" s="575">
        <v>1257871.1459999999</v>
      </c>
      <c r="F101" s="200">
        <f t="shared" si="18"/>
        <v>1.4743059700921256E-2</v>
      </c>
    </row>
    <row r="102" spans="2:6" x14ac:dyDescent="0.25">
      <c r="B102" s="2" t="s">
        <v>251</v>
      </c>
      <c r="C102" s="574">
        <v>3938.59</v>
      </c>
      <c r="D102" s="206">
        <f t="shared" si="17"/>
        <v>6.6849225508240856E-4</v>
      </c>
      <c r="E102" s="574">
        <v>62319.131000000001</v>
      </c>
      <c r="F102" s="26">
        <f t="shared" si="18"/>
        <v>7.3042033897050104E-4</v>
      </c>
    </row>
    <row r="103" spans="2:6" x14ac:dyDescent="0.25">
      <c r="B103" s="142" t="s">
        <v>252</v>
      </c>
      <c r="C103" s="575">
        <v>7452.11</v>
      </c>
      <c r="D103" s="201">
        <f t="shared" si="17"/>
        <v>1.2648378782818641E-3</v>
      </c>
      <c r="E103" s="575">
        <v>184544.51790000001</v>
      </c>
      <c r="F103" s="200">
        <f t="shared" si="18"/>
        <v>2.1629805672300807E-3</v>
      </c>
    </row>
    <row r="104" spans="2:6" x14ac:dyDescent="0.25">
      <c r="B104" s="2" t="s">
        <v>239</v>
      </c>
      <c r="C104" s="574">
        <v>882333.31200000003</v>
      </c>
      <c r="D104" s="206">
        <f t="shared" si="17"/>
        <v>0.1497573968027163</v>
      </c>
      <c r="E104" s="574">
        <v>7079114.7049000002</v>
      </c>
      <c r="F104" s="26">
        <f t="shared" si="18"/>
        <v>8.297178217013515E-2</v>
      </c>
    </row>
    <row r="105" spans="2:6" x14ac:dyDescent="0.25">
      <c r="B105" s="142" t="s">
        <v>253</v>
      </c>
      <c r="C105" s="575">
        <v>0</v>
      </c>
      <c r="D105" s="201">
        <f t="shared" si="17"/>
        <v>0</v>
      </c>
      <c r="E105" s="575">
        <v>28182.1502</v>
      </c>
      <c r="F105" s="200">
        <f t="shared" si="18"/>
        <v>3.303129451853488E-4</v>
      </c>
    </row>
    <row r="106" spans="2:6" x14ac:dyDescent="0.25">
      <c r="B106" s="2" t="s">
        <v>243</v>
      </c>
      <c r="C106" s="574">
        <v>794975.48456999997</v>
      </c>
      <c r="D106" s="206">
        <f t="shared" si="17"/>
        <v>0.13493025534910455</v>
      </c>
      <c r="E106" s="574">
        <v>13807384.00117</v>
      </c>
      <c r="F106" s="26">
        <f t="shared" si="18"/>
        <v>0.16183143026224905</v>
      </c>
    </row>
    <row r="107" spans="2:6" x14ac:dyDescent="0.25">
      <c r="B107" s="142" t="s">
        <v>241</v>
      </c>
      <c r="C107" s="575">
        <v>265546.68199999997</v>
      </c>
      <c r="D107" s="201">
        <f t="shared" si="17"/>
        <v>4.5070926468566468E-2</v>
      </c>
      <c r="E107" s="575">
        <v>5231164.6913000001</v>
      </c>
      <c r="F107" s="200">
        <f t="shared" si="18"/>
        <v>6.1312618223605564E-2</v>
      </c>
    </row>
    <row r="108" spans="2:6" x14ac:dyDescent="0.25">
      <c r="B108" s="554" t="s">
        <v>254</v>
      </c>
      <c r="C108" s="576">
        <v>0</v>
      </c>
      <c r="D108" s="556">
        <f t="shared" si="17"/>
        <v>0</v>
      </c>
      <c r="E108" s="576">
        <v>132718.1005</v>
      </c>
      <c r="F108" s="557">
        <f t="shared" si="18"/>
        <v>1.5555415872973424E-3</v>
      </c>
    </row>
    <row r="109" spans="2:6" x14ac:dyDescent="0.25">
      <c r="B109" s="558" t="s">
        <v>255</v>
      </c>
      <c r="C109" s="577">
        <v>0</v>
      </c>
      <c r="D109" s="560">
        <f t="shared" si="17"/>
        <v>0</v>
      </c>
      <c r="E109" s="577">
        <v>296308.576</v>
      </c>
      <c r="F109" s="561">
        <f t="shared" si="18"/>
        <v>3.4729272865147375E-3</v>
      </c>
    </row>
    <row r="110" spans="2:6" x14ac:dyDescent="0.25">
      <c r="B110" s="562" t="s">
        <v>256</v>
      </c>
      <c r="C110" s="578">
        <v>0</v>
      </c>
      <c r="D110" s="564">
        <f t="shared" si="17"/>
        <v>0</v>
      </c>
      <c r="E110" s="578">
        <v>148285.26999999999</v>
      </c>
      <c r="F110" s="565">
        <f t="shared" si="18"/>
        <v>1.7379988366290323E-3</v>
      </c>
    </row>
    <row r="111" spans="2:6" x14ac:dyDescent="0.25">
      <c r="B111" s="2" t="s">
        <v>242</v>
      </c>
      <c r="C111" s="574">
        <v>120229.49</v>
      </c>
      <c r="D111" s="206">
        <f t="shared" ref="D111:D117" si="19">IFERROR((C111/SUM(C$91:C$107,C$111:C$114,C$118)),"-")</f>
        <v>2.0406410135989754E-2</v>
      </c>
      <c r="E111" s="574">
        <v>343688.04590000003</v>
      </c>
      <c r="F111" s="26">
        <f t="shared" ref="F111:F117" si="20">IFERROR((E111/SUM(E$91:E$107,E$111:E$114,E$118)),"-")</f>
        <v>4.0282451786175762E-3</v>
      </c>
    </row>
    <row r="112" spans="2:6" x14ac:dyDescent="0.25">
      <c r="B112" s="142" t="s">
        <v>257</v>
      </c>
      <c r="C112" s="575">
        <v>4273.9799999999996</v>
      </c>
      <c r="D112" s="201">
        <f t="shared" si="19"/>
        <v>7.2541760588868407E-4</v>
      </c>
      <c r="E112" s="575">
        <v>449778.05040000001</v>
      </c>
      <c r="F112" s="200">
        <f t="shared" si="20"/>
        <v>5.2716883365183497E-3</v>
      </c>
    </row>
    <row r="113" spans="1:6" x14ac:dyDescent="0.25">
      <c r="B113" s="2" t="s">
        <v>258</v>
      </c>
      <c r="C113" s="574">
        <v>33335.201000000001</v>
      </c>
      <c r="D113" s="206">
        <f t="shared" si="19"/>
        <v>5.6579445157062197E-3</v>
      </c>
      <c r="E113" s="574">
        <v>430497.48879999999</v>
      </c>
      <c r="F113" s="26">
        <f t="shared" si="20"/>
        <v>5.0457077409382595E-3</v>
      </c>
    </row>
    <row r="114" spans="1:6" x14ac:dyDescent="0.25">
      <c r="B114" s="142" t="s">
        <v>259</v>
      </c>
      <c r="C114" s="575">
        <v>356847.68650000001</v>
      </c>
      <c r="D114" s="201">
        <f t="shared" si="19"/>
        <v>6.0567338735264487E-2</v>
      </c>
      <c r="E114" s="575">
        <v>2770085.6592000001</v>
      </c>
      <c r="F114" s="200">
        <f t="shared" si="20"/>
        <v>3.2467187422273072E-2</v>
      </c>
    </row>
    <row r="115" spans="1:6" x14ac:dyDescent="0.25">
      <c r="B115" s="554" t="s">
        <v>260</v>
      </c>
      <c r="C115" s="576">
        <v>162763.92000000001</v>
      </c>
      <c r="D115" s="556">
        <f t="shared" si="19"/>
        <v>2.7625728985970294E-2</v>
      </c>
      <c r="E115" s="576">
        <v>1021068.2699</v>
      </c>
      <c r="F115" s="557">
        <f t="shared" si="20"/>
        <v>1.1967577529480971E-2</v>
      </c>
    </row>
    <row r="116" spans="1:6" x14ac:dyDescent="0.25">
      <c r="B116" s="558" t="s">
        <v>261</v>
      </c>
      <c r="C116" s="577">
        <v>62325.4</v>
      </c>
      <c r="D116" s="560">
        <f t="shared" si="19"/>
        <v>1.0578416944874471E-2</v>
      </c>
      <c r="E116" s="577">
        <v>332090.6286</v>
      </c>
      <c r="F116" s="561">
        <f t="shared" si="20"/>
        <v>3.8923159809615888E-3</v>
      </c>
    </row>
    <row r="117" spans="1:6" x14ac:dyDescent="0.25">
      <c r="B117" s="562" t="s">
        <v>262</v>
      </c>
      <c r="C117" s="578">
        <v>86865.183499999999</v>
      </c>
      <c r="D117" s="564">
        <f t="shared" si="19"/>
        <v>1.4743525577951049E-2</v>
      </c>
      <c r="E117" s="578">
        <v>734448.25679999997</v>
      </c>
      <c r="F117" s="565">
        <f t="shared" si="20"/>
        <v>8.6082064380543048E-3</v>
      </c>
    </row>
    <row r="118" spans="1:6" ht="15.75" thickBot="1" x14ac:dyDescent="0.3">
      <c r="B118" s="580" t="s">
        <v>175</v>
      </c>
      <c r="C118" s="581">
        <v>597835.35</v>
      </c>
      <c r="D118" s="582">
        <f>IFERROR((C118/SUM(C$91:C$107,C$111:C$114,C$118)),"-")</f>
        <v>0.10146989183679463</v>
      </c>
      <c r="E118" s="581">
        <v>9233365.4914999995</v>
      </c>
      <c r="F118" s="583">
        <f>IFERROR((E118/SUM(E$91:E$107,E$111:E$114,E$118)),"-")</f>
        <v>0.1082209883854118</v>
      </c>
    </row>
    <row r="119" spans="1:6" x14ac:dyDescent="0.25">
      <c r="D119" s="19"/>
      <c r="E119" s="371"/>
    </row>
    <row r="120" spans="1:6" x14ac:dyDescent="0.25">
      <c r="A120" s="11" t="s">
        <v>265</v>
      </c>
    </row>
    <row r="121" spans="1:6" x14ac:dyDescent="0.25">
      <c r="A121" s="11" t="s">
        <v>266</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 ref="A9" location="'Notes &amp; Caveats'!A30" display="Table C3.1 Total number of debt clients and amount owed in 2017/18 to 2020/211" xr:uid="{EF74D7EA-6C9F-449D-A9BA-C14F2FBBFC83}"/>
    <hyperlink ref="A68" location="'Notes &amp; Caveats'!A31" display="Table C3.3 Amount Owed by Debt Clients for Each Debt Type in 2017/18 to 2020/21" xr:uid="{13D7EDB6-4ECA-4872-BB5A-AC6F27BA857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6" workbookViewId="0">
      <selection activeCell="F14" sqref="F14:H25"/>
    </sheetView>
  </sheetViews>
  <sheetFormatPr defaultRowHeight="15" x14ac:dyDescent="0.25"/>
  <cols>
    <col min="1" max="1" width="49.42578125" customWidth="1"/>
    <col min="2" max="2" width="11.42578125" bestFit="1" customWidth="1"/>
    <col min="3" max="3" width="25.42578125" customWidth="1"/>
  </cols>
  <sheetData>
    <row r="1" spans="1:21" x14ac:dyDescent="0.25">
      <c r="C1" s="464"/>
      <c r="D1" s="465"/>
      <c r="E1" s="465"/>
      <c r="L1" s="465"/>
      <c r="M1" s="465"/>
      <c r="N1" s="465"/>
      <c r="O1" s="465"/>
      <c r="P1" s="465"/>
    </row>
    <row r="2" spans="1:21" x14ac:dyDescent="0.25">
      <c r="A2" s="469"/>
      <c r="C2" s="464"/>
      <c r="D2" s="465"/>
      <c r="E2" s="465"/>
    </row>
    <row r="3" spans="1:21" x14ac:dyDescent="0.25">
      <c r="B3" t="s">
        <v>166</v>
      </c>
      <c r="C3" s="464" t="s">
        <v>167</v>
      </c>
      <c r="D3" s="465" t="s">
        <v>168</v>
      </c>
      <c r="E3" s="465" t="s">
        <v>169</v>
      </c>
      <c r="F3" t="s">
        <v>170</v>
      </c>
      <c r="G3" t="s">
        <v>171</v>
      </c>
      <c r="H3" t="s">
        <v>172</v>
      </c>
      <c r="I3" t="s">
        <v>173</v>
      </c>
      <c r="J3" t="s">
        <v>174</v>
      </c>
      <c r="K3" t="s">
        <v>175</v>
      </c>
    </row>
    <row r="4" spans="1:21" x14ac:dyDescent="0.25">
      <c r="A4" t="s">
        <v>126</v>
      </c>
      <c r="B4" s="465">
        <f>Demographics!C133</f>
        <v>1.566789940166444E-2</v>
      </c>
      <c r="C4" s="465">
        <f>Demographics!D133</f>
        <v>0.11177150880598395</v>
      </c>
      <c r="D4" s="465">
        <f>Demographics!E133</f>
        <v>7.6182625099067952E-2</v>
      </c>
      <c r="E4" s="465">
        <f>Demographics!F133</f>
        <v>5.4946038425930988E-2</v>
      </c>
      <c r="F4" s="465">
        <f>Demographics!G133</f>
        <v>0.20720886455460941</v>
      </c>
      <c r="G4" s="465">
        <f>Demographics!H133</f>
        <v>6.1951645895131677E-2</v>
      </c>
      <c r="H4" s="465">
        <f>Demographics!I133</f>
        <v>4.0665338799928008E-2</v>
      </c>
      <c r="I4" s="465">
        <f>Demographics!J133</f>
        <v>1.0938492854678146E-3</v>
      </c>
      <c r="J4" s="465">
        <f>Demographics!K133</f>
        <v>0.39993516456962502</v>
      </c>
      <c r="K4" s="465">
        <f>Demographics!L133</f>
        <v>3.0577065162590754E-2</v>
      </c>
    </row>
    <row r="5" spans="1:21" x14ac:dyDescent="0.25">
      <c r="A5" t="s">
        <v>127</v>
      </c>
      <c r="B5" s="465">
        <f>Demographics!C134</f>
        <v>3.5449780764257345E-2</v>
      </c>
      <c r="C5" s="465">
        <f>Demographics!D134</f>
        <v>0.15029757935098359</v>
      </c>
      <c r="D5" s="465">
        <f>Demographics!E134</f>
        <v>0.10124015966371218</v>
      </c>
      <c r="E5" s="465">
        <f>Demographics!F134</f>
        <v>6.7535559995338695E-2</v>
      </c>
      <c r="F5" s="465">
        <f>Demographics!G134</f>
        <v>0.12854950600002529</v>
      </c>
      <c r="G5" s="465">
        <f>Demographics!H134</f>
        <v>0.14019995872218488</v>
      </c>
      <c r="H5" s="465">
        <f>Demographics!I134</f>
        <v>3.4663536666353106E-2</v>
      </c>
      <c r="I5" s="465">
        <f>Demographics!J134</f>
        <v>3.8329399772831619E-4</v>
      </c>
      <c r="J5" s="465">
        <f>Demographics!K134</f>
        <v>0.31454397140317897</v>
      </c>
      <c r="K5" s="465">
        <f>Demographics!L134</f>
        <v>2.7136653436237713E-2</v>
      </c>
    </row>
    <row r="6" spans="1:21" x14ac:dyDescent="0.25">
      <c r="B6" s="465"/>
      <c r="C6" s="465"/>
      <c r="D6" s="465"/>
      <c r="E6" s="465"/>
      <c r="F6" s="465"/>
      <c r="G6" s="465"/>
      <c r="H6" s="465"/>
      <c r="I6" s="465"/>
      <c r="J6" s="465"/>
      <c r="K6" s="465"/>
    </row>
    <row r="7" spans="1:21" x14ac:dyDescent="0.25">
      <c r="B7">
        <f>RANK(B5,$B$5:$K$5,0)</f>
        <v>7</v>
      </c>
      <c r="C7">
        <f t="shared" ref="C7:K7" si="0">RANK(C5,$B$5:$K$5,0)</f>
        <v>2</v>
      </c>
      <c r="D7">
        <f t="shared" si="0"/>
        <v>5</v>
      </c>
      <c r="E7">
        <f t="shared" si="0"/>
        <v>6</v>
      </c>
      <c r="F7">
        <f t="shared" si="0"/>
        <v>4</v>
      </c>
      <c r="G7">
        <f t="shared" si="0"/>
        <v>3</v>
      </c>
      <c r="H7">
        <f t="shared" si="0"/>
        <v>8</v>
      </c>
      <c r="I7">
        <f t="shared" si="0"/>
        <v>10</v>
      </c>
      <c r="J7">
        <f t="shared" si="0"/>
        <v>1</v>
      </c>
      <c r="K7">
        <f t="shared" si="0"/>
        <v>9</v>
      </c>
    </row>
    <row r="8" spans="1:21" x14ac:dyDescent="0.25">
      <c r="B8">
        <v>1</v>
      </c>
      <c r="C8">
        <v>2</v>
      </c>
      <c r="D8">
        <v>3</v>
      </c>
      <c r="E8">
        <v>4</v>
      </c>
      <c r="F8">
        <v>5</v>
      </c>
      <c r="G8">
        <v>6</v>
      </c>
      <c r="H8">
        <v>7</v>
      </c>
      <c r="I8">
        <v>8</v>
      </c>
      <c r="J8">
        <v>9</v>
      </c>
      <c r="K8">
        <v>10</v>
      </c>
    </row>
    <row r="9" spans="1:21" x14ac:dyDescent="0.25">
      <c r="B9" s="465"/>
      <c r="C9" s="466"/>
      <c r="E9" s="465"/>
      <c r="F9" s="465"/>
    </row>
    <row r="10" spans="1:21" x14ac:dyDescent="0.25">
      <c r="B10" s="465" t="str">
        <f t="array" ref="B10">INDEX($B3:$K3,MATCH(B$8,$B$7:$K$7,0))</f>
        <v>Disability / Illness</v>
      </c>
      <c r="C10" s="465" t="str">
        <f t="array" ref="C10">INDEX($B3:$K3,MATCH(C$8,$B$7:$K$7,0))</f>
        <v>Employed full-time</v>
      </c>
      <c r="D10" s="465" t="str">
        <f t="array" ref="D10">INDEX($B3:$K3,MATCH(D$8,$B$7:$K$7,0))</f>
        <v>Unemployed and seeking work</v>
      </c>
      <c r="E10" s="465" t="str">
        <f t="array" ref="E10">INDEX($B3:$K3,MATCH(E$8,$B$7:$K$7,0))</f>
        <v>Permanently retired from work</v>
      </c>
      <c r="F10" s="465" t="str">
        <f t="array" ref="F10">INDEX($B3:$K3,MATCH(F$8,$B$7:$K$7,0))</f>
        <v>Employed part-time</v>
      </c>
      <c r="G10" s="465" t="str">
        <f t="array" ref="G10">INDEX($B3:$K3,MATCH(G$8,$B$7:$K$7,0))</f>
        <v>Looking after the home or family</v>
      </c>
      <c r="H10" s="465" t="str">
        <f t="array" ref="H10">INDEX($B3:$K3,MATCH(H$8,$B$7:$K$7,0))</f>
        <v>Self-employed</v>
      </c>
      <c r="I10" s="465" t="str">
        <f t="array" ref="I10">INDEX($B3:$K3,MATCH(I$8,$B$7:$K$7,0))</f>
        <v>Student</v>
      </c>
      <c r="J10" s="465" t="str">
        <f t="array" ref="J10">INDEX($B3:$K3,MATCH(J$8,$B$7:$K$7,0))</f>
        <v>Other</v>
      </c>
      <c r="K10" s="465" t="str">
        <f t="array" ref="K10">INDEX($B3:$K3,MATCH(K$8,$B$7:$K$7,0))</f>
        <v>Government work or training scheme</v>
      </c>
    </row>
    <row r="11" spans="1:21" x14ac:dyDescent="0.25">
      <c r="A11" t="s">
        <v>126</v>
      </c>
      <c r="B11" s="465">
        <f t="array" ref="B11">INDEX($B4:$K4,MATCH(B$8,$B$7:$K$7,0))</f>
        <v>0.39993516456962502</v>
      </c>
      <c r="C11" s="465">
        <f t="array" ref="C11">INDEX($B4:$K4,MATCH(C$8,$B$7:$K$7,0))</f>
        <v>0.11177150880598395</v>
      </c>
      <c r="D11" s="465">
        <f t="array" ref="D11">INDEX($B4:$K4,MATCH(D$8,$B$7:$K$7,0))</f>
        <v>6.1951645895131677E-2</v>
      </c>
      <c r="E11" s="465">
        <f t="array" ref="E11">INDEX($B4:$K4,MATCH(E$8,$B$7:$K$7,0))</f>
        <v>0.20720886455460941</v>
      </c>
      <c r="F11" s="465">
        <f t="array" ref="F11">INDEX($B4:$K4,MATCH(F$8,$B$7:$K$7,0))</f>
        <v>7.6182625099067952E-2</v>
      </c>
      <c r="G11" s="465">
        <f t="array" ref="G11">INDEX($B4:$K4,MATCH(G$8,$B$7:$K$7,0))</f>
        <v>5.4946038425930988E-2</v>
      </c>
      <c r="H11" s="465">
        <f t="array" ref="H11">INDEX($B4:$K4,MATCH(H$8,$B$7:$K$7,0))</f>
        <v>1.566789940166444E-2</v>
      </c>
      <c r="I11" s="465">
        <f t="array" ref="I11">INDEX($B4:$K4,MATCH(I$8,$B$7:$K$7,0))</f>
        <v>4.0665338799928008E-2</v>
      </c>
      <c r="J11" s="465">
        <f t="array" ref="J11">INDEX($B4:$K4,MATCH(J$8,$B$7:$K$7,0))</f>
        <v>3.0577065162590754E-2</v>
      </c>
      <c r="K11" s="871">
        <f t="array" ref="K11">INDEX($B4:$K4,MATCH(K$8,$B$7:$K$7,0))</f>
        <v>1.0938492854678146E-3</v>
      </c>
    </row>
    <row r="12" spans="1:21" x14ac:dyDescent="0.25">
      <c r="A12" t="s">
        <v>127</v>
      </c>
      <c r="B12" s="465">
        <f t="array" ref="B12">INDEX($B5:$K5,MATCH(B$8,$B$7:$K$7,0))</f>
        <v>0.31454397140317897</v>
      </c>
      <c r="C12" s="465">
        <f t="array" ref="C12">INDEX($B5:$K5,MATCH(C$8,$B$7:$K$7,0))</f>
        <v>0.15029757935098359</v>
      </c>
      <c r="D12" s="465">
        <f t="array" ref="D12">INDEX($B5:$K5,MATCH(D$8,$B$7:$K$7,0))</f>
        <v>0.14019995872218488</v>
      </c>
      <c r="E12" s="465">
        <f t="array" ref="E12">INDEX($B5:$K5,MATCH(E$8,$B$7:$K$7,0))</f>
        <v>0.12854950600002529</v>
      </c>
      <c r="F12" s="465">
        <f t="array" ref="F12">INDEX($B5:$K5,MATCH(F$8,$B$7:$K$7,0))</f>
        <v>0.10124015966371218</v>
      </c>
      <c r="G12" s="465">
        <f t="array" ref="G12">INDEX($B5:$K5,MATCH(G$8,$B$7:$K$7,0))</f>
        <v>6.7535559995338695E-2</v>
      </c>
      <c r="H12" s="465">
        <f t="array" ref="H12">INDEX($B5:$K5,MATCH(H$8,$B$7:$K$7,0))</f>
        <v>3.5449780764257345E-2</v>
      </c>
      <c r="I12" s="465">
        <f t="array" ref="I12">INDEX($B5:$K5,MATCH(I$8,$B$7:$K$7,0))</f>
        <v>3.4663536666353106E-2</v>
      </c>
      <c r="J12" s="465">
        <f t="array" ref="J12">INDEX($B5:$K5,MATCH(J$8,$B$7:$K$7,0))</f>
        <v>2.7136653436237713E-2</v>
      </c>
      <c r="K12" s="871">
        <f t="array" ref="K12">INDEX($B5:$K5,MATCH(K$8,$B$7:$K$7,0))</f>
        <v>3.8329399772831619E-4</v>
      </c>
    </row>
    <row r="13" spans="1:21" x14ac:dyDescent="0.25">
      <c r="B13" s="465"/>
      <c r="C13" s="466"/>
      <c r="E13" s="465"/>
      <c r="F13" s="465"/>
      <c r="G13" s="870"/>
      <c r="H13" s="870"/>
      <c r="I13" s="870"/>
      <c r="J13" s="870"/>
      <c r="K13" s="870"/>
      <c r="L13" s="870"/>
      <c r="M13" s="870"/>
      <c r="N13" s="870"/>
      <c r="O13" s="870"/>
      <c r="P13" s="870"/>
      <c r="Q13" s="931"/>
      <c r="R13" s="931"/>
      <c r="S13" s="931"/>
      <c r="T13" s="931"/>
      <c r="U13" s="931"/>
    </row>
    <row r="14" spans="1:21" x14ac:dyDescent="0.25">
      <c r="B14" s="465" t="s">
        <v>1</v>
      </c>
      <c r="C14" s="466" t="s">
        <v>119</v>
      </c>
      <c r="E14" s="465"/>
      <c r="F14" s="465"/>
      <c r="G14" s="465" t="s">
        <v>1</v>
      </c>
      <c r="H14" s="466" t="s">
        <v>119</v>
      </c>
      <c r="I14" s="462"/>
      <c r="J14" s="462"/>
      <c r="K14" s="462"/>
      <c r="L14" s="467"/>
      <c r="M14" s="467"/>
      <c r="N14" s="467"/>
      <c r="O14" s="467"/>
      <c r="P14" s="467"/>
      <c r="Q14" s="468"/>
      <c r="R14" s="462"/>
      <c r="S14" s="462"/>
      <c r="T14" s="462"/>
      <c r="U14" s="462"/>
    </row>
    <row r="15" spans="1:21" x14ac:dyDescent="0.25">
      <c r="A15" t="s">
        <v>234</v>
      </c>
      <c r="B15" s="465">
        <f>Debt!J22</f>
        <v>5.5844155844155842E-2</v>
      </c>
      <c r="C15" s="872">
        <f>Debt!R22</f>
        <v>6.8873765113750388E-2</v>
      </c>
      <c r="D15">
        <f>RANK(B15,B$15:B$25,0)</f>
        <v>7</v>
      </c>
      <c r="E15">
        <v>1</v>
      </c>
      <c r="F15" s="465" t="str">
        <f t="array" ref="F15">INDEX(A$15:A$26,MATCH($E15,$D$15:$D$25,0))</f>
        <v>Utility arrears</v>
      </c>
      <c r="G15" s="465">
        <f t="array" ref="G15">INDEX(B$15:B$26,MATCH($E15,$D$15:$D$25,0))</f>
        <v>0.192027972027972</v>
      </c>
      <c r="H15" s="465">
        <f t="array" ref="H15">INDEX(C$15:C$26,MATCH($E15,$D$15:$D$25,0))</f>
        <v>0.12409887937638096</v>
      </c>
      <c r="I15" s="465"/>
      <c r="J15" s="465"/>
      <c r="K15" s="465"/>
      <c r="L15" s="465"/>
      <c r="M15" s="465"/>
      <c r="N15" s="465"/>
      <c r="O15" s="465"/>
      <c r="P15" s="465"/>
      <c r="Q15" s="465"/>
      <c r="R15" s="465"/>
      <c r="S15" s="465"/>
      <c r="T15" s="465"/>
      <c r="U15" s="465"/>
    </row>
    <row r="16" spans="1:21" x14ac:dyDescent="0.25">
      <c r="A16" t="s">
        <v>235</v>
      </c>
      <c r="B16" s="465">
        <f>Debt!J23</f>
        <v>4.0779220779220776E-2</v>
      </c>
      <c r="C16" s="872">
        <f>Debt!R23</f>
        <v>3.9830684085654475E-2</v>
      </c>
      <c r="D16">
        <f t="shared" ref="D16:D25" si="1">RANK(B16,B$15:B$25,0)</f>
        <v>9</v>
      </c>
      <c r="E16">
        <v>2</v>
      </c>
      <c r="F16" s="465" t="str">
        <f t="array" ref="F16">INDEX(A$15:A$26,MATCH($E16,$D$15:$D$25,0))</f>
        <v>Credit, store and charge card debts</v>
      </c>
      <c r="G16" s="465">
        <f t="array" ref="G16">INDEX(B$15:B$26,MATCH($E16,$D$15:$D$25,0))</f>
        <v>0.13968031968031969</v>
      </c>
      <c r="H16" s="465">
        <f t="array" ref="H16">INDEX(C$15:C$26,MATCH($E16,$D$15:$D$25,0))</f>
        <v>0.17597353158258686</v>
      </c>
    </row>
    <row r="17" spans="1:9" x14ac:dyDescent="0.25">
      <c r="A17" t="s">
        <v>236</v>
      </c>
      <c r="B17" s="465">
        <f>Debt!J24</f>
        <v>5.7202797202797202E-2</v>
      </c>
      <c r="C17" s="872">
        <f>Debt!R24</f>
        <v>5.8017243587206301E-2</v>
      </c>
      <c r="D17">
        <f t="shared" si="1"/>
        <v>6</v>
      </c>
      <c r="E17">
        <v>3</v>
      </c>
      <c r="F17" s="465" t="str">
        <f t="array" ref="F17">INDEX(A$15:A$26,MATCH($E17,$D$15:$D$25,0))</f>
        <v>Council Tax arrears</v>
      </c>
      <c r="G17" s="465">
        <f t="array" ref="G17">INDEX(B$15:B$26,MATCH($E17,$D$15:$D$25,0))</f>
        <v>0.13742257742257741</v>
      </c>
      <c r="H17" s="465">
        <f t="array" ref="H17">INDEX(C$15:C$26,MATCH($E17,$D$15:$D$25,0))</f>
        <v>0.14022393845766984</v>
      </c>
    </row>
    <row r="18" spans="1:9" x14ac:dyDescent="0.25">
      <c r="A18" t="s">
        <v>237</v>
      </c>
      <c r="B18" s="465">
        <f>Debt!J25</f>
        <v>0.13742257742257741</v>
      </c>
      <c r="C18" s="872">
        <f>Debt!R25</f>
        <v>0.14022393845766984</v>
      </c>
      <c r="D18">
        <f t="shared" si="1"/>
        <v>3</v>
      </c>
      <c r="E18">
        <v>4</v>
      </c>
      <c r="F18" s="465" t="str">
        <f t="array" ref="F18">INDEX(A$15:A$26,MATCH($E18,$D$15:$D$25,0))</f>
        <v>Personal Loan</v>
      </c>
      <c r="G18" s="465">
        <f t="array" ref="G18">INDEX(B$15:B$26,MATCH($E18,$D$15:$D$25,0))</f>
        <v>9.6123876123876129E-2</v>
      </c>
      <c r="H18" s="465">
        <f t="array" ref="H18">INDEX(C$15:C$26,MATCH($E18,$D$15:$D$25,0))</f>
        <v>9.1070168780399197E-2</v>
      </c>
    </row>
    <row r="19" spans="1:9" x14ac:dyDescent="0.25">
      <c r="A19" t="s">
        <v>238</v>
      </c>
      <c r="B19" s="465">
        <f>Debt!J26</f>
        <v>0.13968031968031969</v>
      </c>
      <c r="C19" s="872">
        <f>Debt!R26</f>
        <v>0.17597353158258686</v>
      </c>
      <c r="D19">
        <f t="shared" si="1"/>
        <v>2</v>
      </c>
      <c r="E19">
        <v>5</v>
      </c>
      <c r="F19" s="465" t="str">
        <f t="array" ref="F19">INDEX(A$15:A$26,MATCH($E19,$D$15:$D$25,0))</f>
        <v>Rent arrears</v>
      </c>
      <c r="G19" s="465">
        <f t="array" ref="G19">INDEX(B$15:B$26,MATCH($E19,$D$15:$D$25,0))</f>
        <v>7.7682317682317689E-2</v>
      </c>
      <c r="H19" s="465">
        <f t="array" ref="H19">INDEX(C$15:C$26,MATCH($E19,$D$15:$D$25,0))</f>
        <v>9.8543166012018818E-2</v>
      </c>
      <c r="I19" s="470"/>
    </row>
    <row r="20" spans="1:9" x14ac:dyDescent="0.25">
      <c r="A20" t="s">
        <v>239</v>
      </c>
      <c r="B20" s="465">
        <f>Debt!J27</f>
        <v>1.6003996003996004E-2</v>
      </c>
      <c r="C20" s="872">
        <f>Debt!R27</f>
        <v>1.0643712470284727E-2</v>
      </c>
      <c r="D20">
        <f t="shared" si="1"/>
        <v>10</v>
      </c>
      <c r="E20">
        <v>6</v>
      </c>
      <c r="F20" s="465" t="str">
        <f t="array" ref="F20">INDEX(A$15:A$26,MATCH($E20,$D$15:$D$25,0))</f>
        <v>Catalogue debts</v>
      </c>
      <c r="G20" s="465">
        <f t="array" ref="G20">INDEX(B$15:B$26,MATCH($E20,$D$15:$D$25,0))</f>
        <v>5.7202797202797202E-2</v>
      </c>
      <c r="H20" s="465">
        <f t="array" ref="H20">INDEX(C$15:C$26,MATCH($E20,$D$15:$D$25,0))</f>
        <v>5.8017243587206301E-2</v>
      </c>
      <c r="I20" s="470"/>
    </row>
    <row r="21" spans="1:9" x14ac:dyDescent="0.25">
      <c r="A21" t="s">
        <v>240</v>
      </c>
      <c r="B21" s="465">
        <f>Debt!J28</f>
        <v>4.7972027972027972E-2</v>
      </c>
      <c r="C21" s="872">
        <f>Debt!R28</f>
        <v>3.4569597176205426E-2</v>
      </c>
      <c r="D21">
        <f t="shared" si="1"/>
        <v>8</v>
      </c>
      <c r="E21">
        <v>7</v>
      </c>
      <c r="F21" s="465" t="str">
        <f t="array" ref="F21">INDEX(A$15:A$26,MATCH($E21,$D$15:$D$25,0))</f>
        <v>Bank and Building Society overdrafts</v>
      </c>
      <c r="G21" s="465">
        <f t="array" ref="G21">INDEX(B$15:B$26,MATCH($E21,$D$15:$D$25,0))</f>
        <v>5.5844155844155842E-2</v>
      </c>
      <c r="H21" s="465">
        <f t="array" ref="H21">INDEX(C$15:C$26,MATCH($E21,$D$15:$D$25,0))</f>
        <v>6.8873765113750388E-2</v>
      </c>
      <c r="I21" s="470"/>
    </row>
    <row r="22" spans="1:9" x14ac:dyDescent="0.25">
      <c r="A22" t="s">
        <v>241</v>
      </c>
      <c r="B22" s="465">
        <f>Debt!J29</f>
        <v>7.7682317682317689E-2</v>
      </c>
      <c r="C22" s="872">
        <f>Debt!R29</f>
        <v>9.8543166012018818E-2</v>
      </c>
      <c r="D22">
        <f t="shared" si="1"/>
        <v>5</v>
      </c>
      <c r="E22">
        <v>8</v>
      </c>
      <c r="F22" s="465" t="str">
        <f t="array" ref="F22">INDEX(A$15:A$26,MATCH($E22,$D$15:$D$25,0))</f>
        <v>High-cost credit</v>
      </c>
      <c r="G22" s="465">
        <f t="array" ref="G22">INDEX(B$15:B$26,MATCH($E22,$D$15:$D$25,0))</f>
        <v>4.7972027972027972E-2</v>
      </c>
      <c r="H22" s="465">
        <f t="array" ref="H22">INDEX(C$15:C$26,MATCH($E22,$D$15:$D$25,0))</f>
        <v>3.4569597176205426E-2</v>
      </c>
      <c r="I22" s="470"/>
    </row>
    <row r="23" spans="1:9" x14ac:dyDescent="0.25">
      <c r="A23" t="s">
        <v>242</v>
      </c>
      <c r="B23" s="465">
        <f>Debt!J30</f>
        <v>1.4785214785214785E-2</v>
      </c>
      <c r="C23" s="872">
        <f>Debt!R30</f>
        <v>4.2659600971377866E-3</v>
      </c>
      <c r="D23">
        <f t="shared" si="1"/>
        <v>11</v>
      </c>
      <c r="E23">
        <v>9</v>
      </c>
      <c r="F23" s="465" t="str">
        <f t="array" ref="F23">INDEX(A$15:A$26,MATCH($E23,$D$15:$D$25,0))</f>
        <v>Benefit overpayment</v>
      </c>
      <c r="G23" s="465">
        <f t="array" ref="G23">INDEX(B$15:B$26,MATCH($E23,$D$15:$D$25,0))</f>
        <v>4.0779220779220776E-2</v>
      </c>
      <c r="H23" s="465">
        <f t="array" ref="H23">INDEX(C$15:C$26,MATCH($E23,$D$15:$D$25,0))</f>
        <v>3.9830684085654475E-2</v>
      </c>
      <c r="I23" s="470"/>
    </row>
    <row r="24" spans="1:9" x14ac:dyDescent="0.25">
      <c r="A24" t="s">
        <v>243</v>
      </c>
      <c r="B24" s="465">
        <f>Debt!J31</f>
        <v>9.6123876123876129E-2</v>
      </c>
      <c r="C24" s="872">
        <f>Debt!R31</f>
        <v>9.1070168780399197E-2</v>
      </c>
      <c r="D24">
        <f t="shared" si="1"/>
        <v>4</v>
      </c>
      <c r="E24">
        <v>10</v>
      </c>
      <c r="F24" s="465" t="str">
        <f t="array" ref="F24">INDEX(A$15:A$26,MATCH($E24,$D$15:$D$25,0))</f>
        <v>Mortgage arrears</v>
      </c>
      <c r="G24" s="465">
        <f t="array" ref="G24">INDEX(B$15:B$26,MATCH($E24,$D$15:$D$25,0))</f>
        <v>1.6003996003996004E-2</v>
      </c>
      <c r="H24" s="465">
        <f t="array" ref="H24">INDEX(C$15:C$26,MATCH($E24,$D$15:$D$25,0))</f>
        <v>1.0643712470284727E-2</v>
      </c>
      <c r="I24" s="470"/>
    </row>
    <row r="25" spans="1:9" x14ac:dyDescent="0.25">
      <c r="A25" t="s">
        <v>244</v>
      </c>
      <c r="B25" s="465">
        <f>Debt!J32</f>
        <v>0.192027972027972</v>
      </c>
      <c r="C25" s="872">
        <f>Debt!R32</f>
        <v>0.12409887937638096</v>
      </c>
      <c r="D25">
        <f t="shared" si="1"/>
        <v>1</v>
      </c>
      <c r="E25">
        <v>11</v>
      </c>
      <c r="F25" s="465" t="str">
        <f t="array" ref="F25">INDEX(A$15:A$26,MATCH($E25,$D$15:$D$25,0))</f>
        <v>Rent-to-Own debts</v>
      </c>
      <c r="G25" s="465">
        <f t="array" ref="G25">INDEX(B$15:B$26,MATCH($E25,$D$15:$D$25,0))</f>
        <v>1.4785214785214785E-2</v>
      </c>
      <c r="H25" s="871">
        <f t="array" ref="H25">INDEX(C$15:C$26,MATCH($E25,$D$15:$D$25,0))</f>
        <v>4.2659600971377866E-3</v>
      </c>
      <c r="I25" s="470"/>
    </row>
    <row r="26" spans="1:9" x14ac:dyDescent="0.25">
      <c r="A26" t="s">
        <v>175</v>
      </c>
      <c r="B26" s="465"/>
      <c r="C26" s="465"/>
      <c r="H26" s="470"/>
      <c r="I26" s="470"/>
    </row>
    <row r="27" spans="1:9" x14ac:dyDescent="0.25">
      <c r="B27" s="465"/>
      <c r="C27" s="465"/>
      <c r="H27" s="470"/>
      <c r="I27" s="470"/>
    </row>
    <row r="28" spans="1:9" x14ac:dyDescent="0.25">
      <c r="B28" s="465"/>
      <c r="C28" s="465"/>
      <c r="H28" s="470"/>
      <c r="I28" s="470"/>
    </row>
    <row r="29" spans="1:9" x14ac:dyDescent="0.25">
      <c r="B29" s="465"/>
      <c r="C29" s="465"/>
      <c r="H29" s="470"/>
      <c r="I29" s="470"/>
    </row>
    <row r="30" spans="1:9" x14ac:dyDescent="0.25">
      <c r="B30" s="465"/>
      <c r="C30" s="465"/>
      <c r="H30" s="470"/>
      <c r="I30" s="470"/>
    </row>
    <row r="31" spans="1:9" x14ac:dyDescent="0.25">
      <c r="B31" s="465"/>
      <c r="C31" s="465"/>
      <c r="H31" s="470"/>
      <c r="I31" s="470"/>
    </row>
    <row r="32" spans="1:9" x14ac:dyDescent="0.25">
      <c r="B32" s="465"/>
      <c r="C32" s="465"/>
      <c r="H32" s="470"/>
      <c r="I32" s="470"/>
    </row>
    <row r="33" spans="2:9" x14ac:dyDescent="0.25">
      <c r="B33" s="465"/>
      <c r="C33" s="465"/>
      <c r="H33" s="470"/>
      <c r="I33" s="470"/>
    </row>
    <row r="34" spans="2:9" x14ac:dyDescent="0.25">
      <c r="B34" s="465"/>
      <c r="C34" s="465"/>
      <c r="H34" s="470"/>
      <c r="I34" s="470"/>
    </row>
    <row r="38" spans="2:9" x14ac:dyDescent="0.25">
      <c r="B38" s="465"/>
      <c r="C38" s="465"/>
      <c r="D38" s="465"/>
      <c r="E38" s="465"/>
      <c r="F38" s="465"/>
      <c r="G38" s="465"/>
      <c r="H38" s="465"/>
    </row>
    <row r="39" spans="2:9" x14ac:dyDescent="0.25">
      <c r="B39" s="465"/>
      <c r="C39" s="465"/>
      <c r="D39" s="465"/>
      <c r="E39" s="465"/>
      <c r="F39" s="465"/>
      <c r="G39" s="465"/>
      <c r="H39" s="465"/>
    </row>
  </sheetData>
  <mergeCells count="1">
    <mergeCell ref="Q13:U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BA46-17E9-4A7B-9A81-B611C52359EC}">
  <dimension ref="A1:A2"/>
  <sheetViews>
    <sheetView tabSelected="1" workbookViewId="0">
      <selection activeCell="M12" sqref="M12"/>
    </sheetView>
  </sheetViews>
  <sheetFormatPr defaultRowHeight="15" x14ac:dyDescent="0.25"/>
  <cols>
    <col min="1" max="16384" width="9.140625" style="2"/>
  </cols>
  <sheetData>
    <row r="1" spans="1:1" x14ac:dyDescent="0.25">
      <c r="A1" s="215" t="s">
        <v>20</v>
      </c>
    </row>
    <row r="2" spans="1:1" x14ac:dyDescent="0.25">
      <c r="A2" s="5" t="s">
        <v>267</v>
      </c>
    </row>
  </sheetData>
  <hyperlinks>
    <hyperlink ref="A1" location="Contents!A1" display="Return to Contents" xr:uid="{3CAF8AC9-6081-4229-9163-47D918DF958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5"/>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1" t="s">
        <v>1</v>
      </c>
      <c r="B1" s="901"/>
      <c r="C1" s="901"/>
      <c r="O1" s="215"/>
    </row>
    <row r="2" spans="1:15" x14ac:dyDescent="0.25">
      <c r="A2" s="5" t="s">
        <v>10</v>
      </c>
    </row>
    <row r="3" spans="1:15" x14ac:dyDescent="0.25">
      <c r="A3" s="215" t="s">
        <v>20</v>
      </c>
    </row>
    <row r="4" spans="1:15" x14ac:dyDescent="0.25">
      <c r="A4" s="5"/>
    </row>
    <row r="5" spans="1:15" x14ac:dyDescent="0.25">
      <c r="A5" s="214" t="s">
        <v>268</v>
      </c>
      <c r="C5" s="215" t="s">
        <v>56</v>
      </c>
    </row>
    <row r="6" spans="1:15" x14ac:dyDescent="0.25">
      <c r="A6" s="214" t="s">
        <v>269</v>
      </c>
      <c r="C6" s="215" t="s">
        <v>270</v>
      </c>
    </row>
    <row r="7" spans="1:15" x14ac:dyDescent="0.25">
      <c r="A7" s="214"/>
      <c r="C7" s="215"/>
    </row>
    <row r="8" spans="1:15" x14ac:dyDescent="0.25">
      <c r="A8" s="215" t="s">
        <v>271</v>
      </c>
      <c r="B8"/>
      <c r="C8"/>
      <c r="D8"/>
      <c r="E8"/>
    </row>
    <row r="9" spans="1:15" x14ac:dyDescent="0.25">
      <c r="A9" s="5"/>
    </row>
    <row r="10" spans="1:15" x14ac:dyDescent="0.25">
      <c r="B10" s="932" t="s">
        <v>268</v>
      </c>
      <c r="C10" s="902" t="str">
        <f>$A$1</f>
        <v>South Lanarkshire</v>
      </c>
      <c r="D10" s="903"/>
      <c r="E10" s="904"/>
      <c r="F10" s="903" t="s">
        <v>119</v>
      </c>
      <c r="G10" s="903"/>
      <c r="H10" s="903"/>
    </row>
    <row r="11" spans="1:15" ht="15.75" thickBot="1" x14ac:dyDescent="0.3">
      <c r="B11" s="933"/>
      <c r="C11" s="216" t="s">
        <v>272</v>
      </c>
      <c r="D11" s="150" t="s">
        <v>273</v>
      </c>
      <c r="E11" s="413" t="s">
        <v>274</v>
      </c>
      <c r="F11" s="216" t="s">
        <v>272</v>
      </c>
      <c r="G11" s="150" t="s">
        <v>273</v>
      </c>
      <c r="H11" s="412" t="s">
        <v>274</v>
      </c>
    </row>
    <row r="12" spans="1:15" x14ac:dyDescent="0.25">
      <c r="B12" s="134" t="s">
        <v>122</v>
      </c>
      <c r="C12" s="35"/>
      <c r="D12" s="140"/>
      <c r="E12" s="154"/>
      <c r="F12" s="140"/>
      <c r="G12" s="140"/>
      <c r="H12" s="140"/>
    </row>
    <row r="13" spans="1:15" x14ac:dyDescent="0.25">
      <c r="B13" s="225" t="s">
        <v>123</v>
      </c>
      <c r="C13" s="219">
        <v>1581480</v>
      </c>
      <c r="D13" s="220">
        <v>58684</v>
      </c>
      <c r="E13" s="223">
        <f>SUM(C13:D13)</f>
        <v>1640164</v>
      </c>
      <c r="F13" s="219">
        <v>14382414.17</v>
      </c>
      <c r="G13" s="220">
        <v>12300227.789999999</v>
      </c>
      <c r="H13" s="227">
        <f>SUM(F13:G13)</f>
        <v>26682641.960000001</v>
      </c>
    </row>
    <row r="14" spans="1:15" x14ac:dyDescent="0.25">
      <c r="B14" s="226" t="s">
        <v>125</v>
      </c>
      <c r="C14" s="221">
        <v>1627320</v>
      </c>
      <c r="D14" s="222">
        <v>39494.32</v>
      </c>
      <c r="E14" s="224">
        <f t="shared" ref="E14:E16" si="0">SUM(C14:D14)</f>
        <v>1666814.32</v>
      </c>
      <c r="F14" s="221">
        <v>14914416.17</v>
      </c>
      <c r="G14" s="222">
        <v>11198110.119999999</v>
      </c>
      <c r="H14" s="228">
        <f t="shared" ref="H14" si="1">SUM(F14:G14)</f>
        <v>26112526.289999999</v>
      </c>
    </row>
    <row r="15" spans="1:15" ht="15.75" customHeight="1" x14ac:dyDescent="0.25">
      <c r="B15" s="585" t="s">
        <v>126</v>
      </c>
      <c r="C15" s="219">
        <v>1707651</v>
      </c>
      <c r="D15" s="220">
        <v>276278.64</v>
      </c>
      <c r="E15" s="586">
        <f t="shared" si="0"/>
        <v>1983929.6400000001</v>
      </c>
      <c r="F15" s="219">
        <v>15249183.859999999</v>
      </c>
      <c r="G15" s="220">
        <v>13035484.51</v>
      </c>
      <c r="H15" s="587">
        <f>SUM(F15:G15)</f>
        <v>28284668.369999997</v>
      </c>
    </row>
    <row r="16" spans="1:15" ht="15.75" customHeight="1" x14ac:dyDescent="0.25">
      <c r="B16" s="589" t="s">
        <v>127</v>
      </c>
      <c r="C16" s="590">
        <v>1776000</v>
      </c>
      <c r="D16" s="591">
        <v>157126.21</v>
      </c>
      <c r="E16" s="592">
        <f t="shared" si="0"/>
        <v>1933126.21</v>
      </c>
      <c r="F16" s="591">
        <v>16228510.4</v>
      </c>
      <c r="G16" s="591">
        <v>10843125.82</v>
      </c>
      <c r="H16" s="593">
        <f>SUM(F16:G16)</f>
        <v>27071636.219999999</v>
      </c>
    </row>
    <row r="17" spans="1:14" x14ac:dyDescent="0.25">
      <c r="B17" s="5" t="s">
        <v>128</v>
      </c>
      <c r="C17" s="147"/>
      <c r="E17" s="414"/>
      <c r="J17" s="474"/>
    </row>
    <row r="18" spans="1:14" x14ac:dyDescent="0.25">
      <c r="B18" s="225" t="s">
        <v>123</v>
      </c>
      <c r="C18" s="230">
        <f t="shared" ref="C18:D21" si="2">IFERROR(C13/$E13,"-")</f>
        <v>0.96422065110562116</v>
      </c>
      <c r="D18" s="195">
        <f t="shared" si="2"/>
        <v>3.5779348894378858E-2</v>
      </c>
      <c r="E18" s="217"/>
      <c r="F18" s="195">
        <f t="shared" ref="F18:G21" si="3">IFERROR(F13/$H13,"-")</f>
        <v>0.5390176202027035</v>
      </c>
      <c r="G18" s="195">
        <f t="shared" si="3"/>
        <v>0.46098237979729645</v>
      </c>
      <c r="H18" s="195"/>
    </row>
    <row r="19" spans="1:14" x14ac:dyDescent="0.25">
      <c r="B19" s="226" t="s">
        <v>125</v>
      </c>
      <c r="C19" s="229">
        <f t="shared" si="2"/>
        <v>0.97630550714251119</v>
      </c>
      <c r="D19" s="196">
        <f t="shared" si="2"/>
        <v>2.3694492857488769E-2</v>
      </c>
      <c r="E19" s="218"/>
      <c r="F19" s="196">
        <f t="shared" si="3"/>
        <v>0.57115945061629658</v>
      </c>
      <c r="G19" s="196">
        <f t="shared" si="3"/>
        <v>0.42884054938370347</v>
      </c>
      <c r="H19" s="196"/>
    </row>
    <row r="20" spans="1:14" x14ac:dyDescent="0.25">
      <c r="B20" s="585" t="s">
        <v>126</v>
      </c>
      <c r="C20" s="598">
        <f t="shared" si="2"/>
        <v>0.86074171461040316</v>
      </c>
      <c r="D20" s="588">
        <f t="shared" si="2"/>
        <v>0.13925828538959678</v>
      </c>
      <c r="E20" s="599"/>
      <c r="F20" s="588">
        <f t="shared" si="3"/>
        <v>0.53913249611135539</v>
      </c>
      <c r="G20" s="588">
        <f t="shared" si="3"/>
        <v>0.46086750388864473</v>
      </c>
      <c r="H20" s="588"/>
    </row>
    <row r="21" spans="1:14" ht="15.75" thickBot="1" x14ac:dyDescent="0.3">
      <c r="B21" s="594" t="s">
        <v>127</v>
      </c>
      <c r="C21" s="595">
        <f t="shared" si="2"/>
        <v>0.91871911456831368</v>
      </c>
      <c r="D21" s="596">
        <f t="shared" si="2"/>
        <v>8.1280885431686323E-2</v>
      </c>
      <c r="E21" s="597"/>
      <c r="F21" s="596">
        <f t="shared" si="3"/>
        <v>0.59946544302374649</v>
      </c>
      <c r="G21" s="596">
        <f t="shared" si="3"/>
        <v>0.40053455697625362</v>
      </c>
      <c r="H21" s="596"/>
    </row>
    <row r="23" spans="1:14" x14ac:dyDescent="0.25">
      <c r="A23" s="5" t="s">
        <v>275</v>
      </c>
      <c r="B23"/>
      <c r="C23"/>
      <c r="D23"/>
    </row>
    <row r="24" spans="1:14" x14ac:dyDescent="0.25">
      <c r="A24" s="5"/>
    </row>
    <row r="25" spans="1:14" x14ac:dyDescent="0.25">
      <c r="A25" s="5" t="s">
        <v>130</v>
      </c>
    </row>
    <row r="26" spans="1:14" x14ac:dyDescent="0.25">
      <c r="B26" s="932" t="s">
        <v>269</v>
      </c>
      <c r="C26" s="902" t="str">
        <f>$A$1</f>
        <v>South Lanarkshire</v>
      </c>
      <c r="D26" s="903"/>
      <c r="E26" s="903"/>
      <c r="F26" s="903"/>
      <c r="G26" s="903"/>
      <c r="H26" s="904"/>
      <c r="I26" s="903" t="s">
        <v>119</v>
      </c>
      <c r="J26" s="903"/>
      <c r="K26" s="903"/>
      <c r="L26" s="903"/>
      <c r="M26" s="903"/>
      <c r="N26" s="903"/>
    </row>
    <row r="27" spans="1:14" ht="30.75" thickBot="1" x14ac:dyDescent="0.3">
      <c r="B27" s="932"/>
      <c r="C27" s="159" t="s">
        <v>276</v>
      </c>
      <c r="D27" s="160" t="s">
        <v>277</v>
      </c>
      <c r="E27" s="160" t="s">
        <v>278</v>
      </c>
      <c r="F27" s="160" t="s">
        <v>279</v>
      </c>
      <c r="G27" s="160" t="s">
        <v>175</v>
      </c>
      <c r="H27" s="74" t="s">
        <v>280</v>
      </c>
      <c r="I27" s="160" t="s">
        <v>276</v>
      </c>
      <c r="J27" s="160" t="s">
        <v>277</v>
      </c>
      <c r="K27" s="160" t="s">
        <v>278</v>
      </c>
      <c r="L27" s="160" t="s">
        <v>279</v>
      </c>
      <c r="M27" s="160" t="s">
        <v>175</v>
      </c>
      <c r="N27" s="471" t="s">
        <v>280</v>
      </c>
    </row>
    <row r="28" spans="1:14" x14ac:dyDescent="0.25">
      <c r="B28" s="148" t="s">
        <v>122</v>
      </c>
      <c r="C28" s="35"/>
      <c r="D28" s="140"/>
      <c r="E28" s="140"/>
      <c r="F28" s="140"/>
      <c r="G28" s="140"/>
      <c r="H28" s="154"/>
      <c r="I28" s="140"/>
      <c r="J28" s="140"/>
      <c r="K28" s="140"/>
      <c r="L28" s="140"/>
      <c r="M28" s="140"/>
      <c r="N28" s="140"/>
    </row>
    <row r="29" spans="1:14" x14ac:dyDescent="0.25">
      <c r="B29" s="4" t="s">
        <v>123</v>
      </c>
      <c r="C29" s="219">
        <v>0</v>
      </c>
      <c r="D29" s="220">
        <v>0</v>
      </c>
      <c r="E29" s="220">
        <v>0</v>
      </c>
      <c r="F29" s="220">
        <v>112606</v>
      </c>
      <c r="G29" s="220">
        <v>0</v>
      </c>
      <c r="H29" s="238">
        <f>SUM(C29:G29)</f>
        <v>112606</v>
      </c>
      <c r="I29" s="220">
        <v>447591</v>
      </c>
      <c r="J29" s="220">
        <v>517349.44</v>
      </c>
      <c r="K29" s="220">
        <v>303137.03000000003</v>
      </c>
      <c r="L29" s="220">
        <v>1660152.81</v>
      </c>
      <c r="M29" s="220">
        <v>1189735.74</v>
      </c>
      <c r="N29" s="233">
        <f>SUM(I29:M29)</f>
        <v>4117966.0200000005</v>
      </c>
    </row>
    <row r="30" spans="1:14" x14ac:dyDescent="0.25">
      <c r="B30" s="1" t="s">
        <v>125</v>
      </c>
      <c r="C30" s="221">
        <v>0</v>
      </c>
      <c r="D30" s="222">
        <v>0</v>
      </c>
      <c r="E30" s="222">
        <v>0</v>
      </c>
      <c r="F30" s="222">
        <v>42369</v>
      </c>
      <c r="G30" s="222">
        <v>0</v>
      </c>
      <c r="H30" s="239">
        <f t="shared" ref="H30" si="4">SUM(C30:G30)</f>
        <v>42369</v>
      </c>
      <c r="I30" s="222">
        <v>290094</v>
      </c>
      <c r="J30" s="222">
        <v>459223.28</v>
      </c>
      <c r="K30" s="222">
        <v>545522.46</v>
      </c>
      <c r="L30" s="222">
        <v>771397.88</v>
      </c>
      <c r="M30" s="222">
        <v>1977490.44</v>
      </c>
      <c r="N30" s="234">
        <f t="shared" ref="N30" si="5">SUM(I30:M30)</f>
        <v>4043728.06</v>
      </c>
    </row>
    <row r="31" spans="1:14" x14ac:dyDescent="0.25">
      <c r="B31" s="236" t="s">
        <v>126</v>
      </c>
      <c r="C31" s="219">
        <v>0</v>
      </c>
      <c r="D31" s="220">
        <v>0</v>
      </c>
      <c r="E31" s="220">
        <v>0</v>
      </c>
      <c r="F31" s="220">
        <v>42369</v>
      </c>
      <c r="G31" s="220">
        <v>0</v>
      </c>
      <c r="H31" s="238">
        <f>SUM(C31:G31)</f>
        <v>42369</v>
      </c>
      <c r="I31" s="220">
        <v>161840.17000000001</v>
      </c>
      <c r="J31" s="220">
        <v>191878.59</v>
      </c>
      <c r="K31" s="220">
        <v>274847.46000000002</v>
      </c>
      <c r="L31" s="220">
        <v>603628.26</v>
      </c>
      <c r="M31" s="220">
        <v>2145045.85</v>
      </c>
      <c r="N31" s="233">
        <f>SUM(I31:M31)</f>
        <v>3377240.33</v>
      </c>
    </row>
    <row r="32" spans="1:14" x14ac:dyDescent="0.25">
      <c r="B32" s="600" t="s">
        <v>127</v>
      </c>
      <c r="C32" s="221">
        <v>0</v>
      </c>
      <c r="D32" s="222">
        <v>0</v>
      </c>
      <c r="E32" s="222">
        <v>0</v>
      </c>
      <c r="F32" s="222">
        <v>168152</v>
      </c>
      <c r="G32" s="222">
        <f>SUM(E46,H46)</f>
        <v>382689</v>
      </c>
      <c r="H32" s="239">
        <v>550841</v>
      </c>
      <c r="I32" s="222">
        <v>53935</v>
      </c>
      <c r="J32" s="222">
        <v>448034.3</v>
      </c>
      <c r="K32" s="222">
        <v>873177</v>
      </c>
      <c r="L32" s="222">
        <v>1053537.5900000001</v>
      </c>
      <c r="M32" s="222">
        <f>SUM(L46,O46)</f>
        <v>5017117.1599999992</v>
      </c>
      <c r="N32" s="234">
        <v>7777525.0199999996</v>
      </c>
    </row>
    <row r="33" spans="1:16" x14ac:dyDescent="0.25">
      <c r="B33" s="237" t="s">
        <v>128</v>
      </c>
      <c r="C33" s="240"/>
      <c r="D33" s="232"/>
      <c r="E33" s="232"/>
      <c r="F33" s="232"/>
      <c r="G33" s="232"/>
      <c r="H33" s="237"/>
      <c r="I33" s="232"/>
      <c r="J33" s="232"/>
      <c r="K33" s="232"/>
      <c r="L33" s="232"/>
      <c r="M33" s="232"/>
      <c r="N33" s="231"/>
    </row>
    <row r="34" spans="1:16" x14ac:dyDescent="0.25">
      <c r="B34" s="4" t="s">
        <v>123</v>
      </c>
      <c r="C34" s="230">
        <f>IFERROR(C29/$H29,"-")</f>
        <v>0</v>
      </c>
      <c r="D34" s="195">
        <f t="shared" ref="D34:G34" si="6">IFERROR(D29/$H29,"-")</f>
        <v>0</v>
      </c>
      <c r="E34" s="195">
        <f t="shared" si="6"/>
        <v>0</v>
      </c>
      <c r="F34" s="195">
        <f t="shared" si="6"/>
        <v>1</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125</v>
      </c>
      <c r="C35" s="229">
        <f t="shared" ref="C35:G35" si="8">IFERROR(C30/$H30,"-")</f>
        <v>0</v>
      </c>
      <c r="D35" s="196">
        <f t="shared" si="8"/>
        <v>0</v>
      </c>
      <c r="E35" s="196">
        <f t="shared" si="8"/>
        <v>0</v>
      </c>
      <c r="F35" s="196">
        <f t="shared" si="8"/>
        <v>1</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126</v>
      </c>
      <c r="C36" s="230">
        <f t="shared" ref="C36:G36" si="10">IFERROR(C31/$H31,"-")</f>
        <v>0</v>
      </c>
      <c r="D36" s="195">
        <f t="shared" si="10"/>
        <v>0</v>
      </c>
      <c r="E36" s="195">
        <f t="shared" si="10"/>
        <v>0</v>
      </c>
      <c r="F36" s="195">
        <f t="shared" si="10"/>
        <v>1</v>
      </c>
      <c r="G36" s="195">
        <f t="shared" si="10"/>
        <v>0</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01" t="s">
        <v>127</v>
      </c>
      <c r="C37" s="437">
        <f t="shared" ref="C37:G37" si="12">IFERROR(C32/$H32,"-")</f>
        <v>0</v>
      </c>
      <c r="D37" s="422">
        <f t="shared" si="12"/>
        <v>0</v>
      </c>
      <c r="E37" s="422">
        <f t="shared" si="12"/>
        <v>0</v>
      </c>
      <c r="F37" s="422">
        <f t="shared" si="12"/>
        <v>0.30526413248106077</v>
      </c>
      <c r="G37" s="422">
        <f t="shared" si="12"/>
        <v>0.69473586751893923</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02"/>
    </row>
    <row r="38" spans="1:16" x14ac:dyDescent="0.25">
      <c r="A38" s="11"/>
    </row>
    <row r="39" spans="1:16" x14ac:dyDescent="0.25">
      <c r="A39" s="5" t="s">
        <v>135</v>
      </c>
    </row>
    <row r="40" spans="1:16" x14ac:dyDescent="0.25">
      <c r="B40" s="932" t="s">
        <v>281</v>
      </c>
      <c r="C40" s="902" t="str">
        <f>$A$1</f>
        <v>South Lanarkshire</v>
      </c>
      <c r="D40" s="903"/>
      <c r="E40" s="903"/>
      <c r="F40" s="903"/>
      <c r="G40" s="903"/>
      <c r="H40" s="903"/>
      <c r="I40" s="904"/>
      <c r="J40" s="902" t="s">
        <v>119</v>
      </c>
      <c r="K40" s="903"/>
      <c r="L40" s="903"/>
      <c r="M40" s="903"/>
      <c r="N40" s="903"/>
      <c r="O40" s="903"/>
      <c r="P40" s="903"/>
    </row>
    <row r="41" spans="1:16" ht="30.75" thickBot="1" x14ac:dyDescent="0.3">
      <c r="B41" s="932"/>
      <c r="C41" s="159" t="s">
        <v>276</v>
      </c>
      <c r="D41" s="160" t="s">
        <v>277</v>
      </c>
      <c r="E41" s="160" t="s">
        <v>282</v>
      </c>
      <c r="F41" s="160" t="s">
        <v>278</v>
      </c>
      <c r="G41" s="160" t="s">
        <v>279</v>
      </c>
      <c r="H41" s="160" t="s">
        <v>175</v>
      </c>
      <c r="I41" s="74" t="s">
        <v>280</v>
      </c>
      <c r="J41" s="160" t="s">
        <v>276</v>
      </c>
      <c r="K41" s="160" t="s">
        <v>277</v>
      </c>
      <c r="L41" s="160" t="s">
        <v>282</v>
      </c>
      <c r="M41" s="160" t="s">
        <v>278</v>
      </c>
      <c r="N41" s="160" t="s">
        <v>279</v>
      </c>
      <c r="O41" s="160" t="s">
        <v>175</v>
      </c>
      <c r="P41" s="471" t="s">
        <v>280</v>
      </c>
    </row>
    <row r="42" spans="1:16" x14ac:dyDescent="0.25">
      <c r="B42" s="148" t="s">
        <v>122</v>
      </c>
      <c r="C42" s="35"/>
      <c r="D42" s="140"/>
      <c r="E42" s="140"/>
      <c r="F42" s="140"/>
      <c r="G42" s="140"/>
      <c r="H42" s="140"/>
      <c r="I42" s="154"/>
      <c r="J42" s="140"/>
      <c r="K42" s="140"/>
      <c r="L42" s="140"/>
      <c r="M42" s="140"/>
      <c r="N42" s="140"/>
      <c r="O42" s="140"/>
      <c r="P42" s="140"/>
    </row>
    <row r="43" spans="1:16" x14ac:dyDescent="0.25">
      <c r="B43" s="4" t="s">
        <v>123</v>
      </c>
      <c r="C43" s="219">
        <v>0</v>
      </c>
      <c r="D43" s="220">
        <v>0</v>
      </c>
      <c r="E43" s="220" t="s">
        <v>124</v>
      </c>
      <c r="F43" s="220">
        <v>0</v>
      </c>
      <c r="G43" s="220">
        <v>112606</v>
      </c>
      <c r="H43" s="220">
        <v>0</v>
      </c>
      <c r="I43" s="238">
        <f>SUM(C43:H43)</f>
        <v>112606</v>
      </c>
      <c r="J43" s="220">
        <v>447591</v>
      </c>
      <c r="K43" s="220">
        <v>517349.44</v>
      </c>
      <c r="L43" s="220" t="s">
        <v>124</v>
      </c>
      <c r="M43" s="220">
        <v>303137.03000000003</v>
      </c>
      <c r="N43" s="220">
        <v>1660152.81</v>
      </c>
      <c r="O43" s="220">
        <v>1189735.74</v>
      </c>
      <c r="P43" s="233">
        <f>SUM(J43:O43)</f>
        <v>4117966.0200000005</v>
      </c>
    </row>
    <row r="44" spans="1:16" x14ac:dyDescent="0.25">
      <c r="B44" s="1" t="s">
        <v>125</v>
      </c>
      <c r="C44" s="221">
        <v>0</v>
      </c>
      <c r="D44" s="222">
        <v>0</v>
      </c>
      <c r="E44" s="222" t="s">
        <v>124</v>
      </c>
      <c r="F44" s="222">
        <v>0</v>
      </c>
      <c r="G44" s="222">
        <v>42369</v>
      </c>
      <c r="H44" s="222">
        <v>0</v>
      </c>
      <c r="I44" s="239">
        <f>SUM(C44:H44)</f>
        <v>42369</v>
      </c>
      <c r="J44" s="222">
        <v>290094</v>
      </c>
      <c r="K44" s="222">
        <v>459223.28</v>
      </c>
      <c r="L44" s="222" t="s">
        <v>124</v>
      </c>
      <c r="M44" s="222">
        <v>545522.46</v>
      </c>
      <c r="N44" s="222">
        <v>771397.88</v>
      </c>
      <c r="O44" s="222">
        <v>1977490.44</v>
      </c>
      <c r="P44" s="234">
        <f>SUM(J44:O44)</f>
        <v>4043728.06</v>
      </c>
    </row>
    <row r="45" spans="1:16" x14ac:dyDescent="0.25">
      <c r="B45" s="236" t="s">
        <v>126</v>
      </c>
      <c r="C45" s="219">
        <v>0</v>
      </c>
      <c r="D45" s="220">
        <v>0</v>
      </c>
      <c r="E45" s="220" t="s">
        <v>124</v>
      </c>
      <c r="F45" s="220">
        <v>0</v>
      </c>
      <c r="G45" s="220">
        <v>0</v>
      </c>
      <c r="H45" s="220">
        <v>0</v>
      </c>
      <c r="I45" s="238">
        <f>SUM(C45:H45)</f>
        <v>0</v>
      </c>
      <c r="J45" s="220">
        <v>161840.17000000001</v>
      </c>
      <c r="K45" s="220">
        <v>191878.59</v>
      </c>
      <c r="L45" s="220" t="s">
        <v>124</v>
      </c>
      <c r="M45" s="220">
        <v>274847.46000000002</v>
      </c>
      <c r="N45" s="220">
        <v>603628.26</v>
      </c>
      <c r="O45" s="220">
        <v>2145045.85</v>
      </c>
      <c r="P45" s="233">
        <f>SUM(J45:O45)</f>
        <v>3377240.33</v>
      </c>
    </row>
    <row r="46" spans="1:16" x14ac:dyDescent="0.25">
      <c r="B46" s="600" t="s">
        <v>127</v>
      </c>
      <c r="C46" s="221">
        <v>0</v>
      </c>
      <c r="D46" s="222">
        <v>0</v>
      </c>
      <c r="E46" s="222">
        <v>0</v>
      </c>
      <c r="F46" s="222">
        <v>0</v>
      </c>
      <c r="G46" s="222">
        <v>168152</v>
      </c>
      <c r="H46" s="222">
        <v>382689</v>
      </c>
      <c r="I46" s="239">
        <v>550841</v>
      </c>
      <c r="J46" s="222">
        <v>53935</v>
      </c>
      <c r="K46" s="222">
        <v>448034.3</v>
      </c>
      <c r="L46" s="222">
        <v>515399.56</v>
      </c>
      <c r="M46" s="222">
        <v>873177</v>
      </c>
      <c r="N46" s="222">
        <v>1053537.5900000001</v>
      </c>
      <c r="O46" s="222">
        <v>4501717.5999999996</v>
      </c>
      <c r="P46" s="234">
        <v>7777525.0199999996</v>
      </c>
    </row>
    <row r="47" spans="1:16" x14ac:dyDescent="0.25">
      <c r="B47" s="237" t="s">
        <v>128</v>
      </c>
      <c r="C47" s="240"/>
      <c r="D47" s="232"/>
      <c r="E47" s="232"/>
      <c r="F47" s="232"/>
      <c r="G47" s="232"/>
      <c r="H47" s="232"/>
      <c r="I47" s="237"/>
      <c r="J47" s="232"/>
      <c r="K47" s="232"/>
      <c r="L47" s="232"/>
      <c r="M47" s="232"/>
      <c r="N47" s="232"/>
      <c r="O47" s="232"/>
      <c r="P47" s="231"/>
    </row>
    <row r="48" spans="1:16" x14ac:dyDescent="0.25">
      <c r="B48" s="4" t="s">
        <v>123</v>
      </c>
      <c r="C48" s="230">
        <f t="shared" ref="C48:D50" si="14">IFERROR(C43/$I43,"-")</f>
        <v>0</v>
      </c>
      <c r="D48" s="195">
        <f t="shared" si="14"/>
        <v>0</v>
      </c>
      <c r="E48" s="195" t="str">
        <f t="shared" ref="E48:E50" si="15">IFERROR(E43/$I43,"-")</f>
        <v>-</v>
      </c>
      <c r="F48" s="195">
        <f t="shared" ref="F48:H50" si="16">IFERROR(F43/$I43,"-")</f>
        <v>0</v>
      </c>
      <c r="G48" s="195">
        <f t="shared" si="16"/>
        <v>1</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125</v>
      </c>
      <c r="C49" s="229">
        <f t="shared" si="14"/>
        <v>0</v>
      </c>
      <c r="D49" s="196">
        <f t="shared" si="14"/>
        <v>0</v>
      </c>
      <c r="E49" s="196" t="str">
        <f t="shared" si="15"/>
        <v>-</v>
      </c>
      <c r="F49" s="196">
        <f t="shared" si="16"/>
        <v>0</v>
      </c>
      <c r="G49" s="196">
        <f t="shared" si="16"/>
        <v>1</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126</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01" t="s">
        <v>127</v>
      </c>
      <c r="C51" s="437">
        <f t="shared" ref="C51:H51" si="20">IFERROR(C46/$I46,"-")</f>
        <v>0</v>
      </c>
      <c r="D51" s="422">
        <f t="shared" si="20"/>
        <v>0</v>
      </c>
      <c r="E51" s="422">
        <f t="shared" si="20"/>
        <v>0</v>
      </c>
      <c r="F51" s="422">
        <f t="shared" si="20"/>
        <v>0</v>
      </c>
      <c r="G51" s="422">
        <f t="shared" si="20"/>
        <v>0.30526413248106077</v>
      </c>
      <c r="H51" s="422">
        <f t="shared" si="20"/>
        <v>0.69473586751893923</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02"/>
    </row>
    <row r="53" spans="1:16" x14ac:dyDescent="0.25">
      <c r="A53" s="11" t="s">
        <v>283</v>
      </c>
    </row>
    <row r="54" spans="1:16" x14ac:dyDescent="0.25">
      <c r="A54" s="11" t="s">
        <v>284</v>
      </c>
    </row>
    <row r="55" spans="1:16" x14ac:dyDescent="0.25">
      <c r="A55" s="889" t="s">
        <v>285</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33" display="Table I2.1 Local Authority Funding for Each Type of Provision in 2017/18 to 2020/21" xr:uid="{5E7541AE-2D89-4CC3-BD23-9DB851480BE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1" t="s">
        <v>1</v>
      </c>
      <c r="B1" s="901"/>
      <c r="C1" s="901"/>
    </row>
    <row r="2" spans="1:8" x14ac:dyDescent="0.25">
      <c r="A2" s="5" t="s">
        <v>11</v>
      </c>
    </row>
    <row r="3" spans="1:8" x14ac:dyDescent="0.25">
      <c r="A3" s="215" t="s">
        <v>20</v>
      </c>
    </row>
    <row r="4" spans="1:8" x14ac:dyDescent="0.25">
      <c r="A4" s="5"/>
    </row>
    <row r="5" spans="1:8" x14ac:dyDescent="0.25">
      <c r="A5" s="214" t="s">
        <v>286</v>
      </c>
      <c r="C5" s="215" t="s">
        <v>58</v>
      </c>
    </row>
    <row r="6" spans="1:8" x14ac:dyDescent="0.25">
      <c r="A6" s="214" t="s">
        <v>287</v>
      </c>
      <c r="C6" s="215" t="s">
        <v>60</v>
      </c>
    </row>
    <row r="7" spans="1:8" x14ac:dyDescent="0.25">
      <c r="A7" s="214" t="s">
        <v>288</v>
      </c>
      <c r="C7" s="215" t="s">
        <v>62</v>
      </c>
    </row>
    <row r="8" spans="1:8" x14ac:dyDescent="0.25">
      <c r="A8" s="214" t="s">
        <v>289</v>
      </c>
      <c r="C8" s="215" t="s">
        <v>64</v>
      </c>
    </row>
    <row r="9" spans="1:8" x14ac:dyDescent="0.25">
      <c r="A9" s="214" t="s">
        <v>290</v>
      </c>
      <c r="C9" s="215" t="s">
        <v>66</v>
      </c>
    </row>
    <row r="10" spans="1:8" x14ac:dyDescent="0.25">
      <c r="A10" s="214" t="s">
        <v>291</v>
      </c>
      <c r="C10" s="215" t="s">
        <v>68</v>
      </c>
    </row>
    <row r="11" spans="1:8" x14ac:dyDescent="0.25">
      <c r="A11" s="214" t="s">
        <v>292</v>
      </c>
      <c r="C11" s="215" t="s">
        <v>293</v>
      </c>
    </row>
    <row r="12" spans="1:8" x14ac:dyDescent="0.25">
      <c r="A12" s="214" t="s">
        <v>294</v>
      </c>
      <c r="C12" s="215" t="s">
        <v>70</v>
      </c>
    </row>
    <row r="14" spans="1:8" x14ac:dyDescent="0.25">
      <c r="A14" s="215" t="s">
        <v>295</v>
      </c>
    </row>
    <row r="16" spans="1:8" x14ac:dyDescent="0.25">
      <c r="B16" s="5"/>
      <c r="C16" s="902" t="str">
        <f>$A$1</f>
        <v>South Lanarkshire</v>
      </c>
      <c r="D16" s="904"/>
      <c r="E16" s="903" t="s">
        <v>119</v>
      </c>
      <c r="F16" s="903"/>
      <c r="H16" s="5"/>
    </row>
    <row r="17" spans="1:8" ht="15.75" thickBot="1" x14ac:dyDescent="0.3">
      <c r="B17" s="5" t="s">
        <v>296</v>
      </c>
      <c r="C17" s="292" t="s">
        <v>297</v>
      </c>
      <c r="D17" s="276" t="s">
        <v>298</v>
      </c>
      <c r="E17" s="257" t="s">
        <v>297</v>
      </c>
      <c r="F17" s="257" t="s">
        <v>298</v>
      </c>
    </row>
    <row r="18" spans="1:8" x14ac:dyDescent="0.25">
      <c r="B18" s="246" t="s">
        <v>123</v>
      </c>
      <c r="C18" s="289">
        <v>11120</v>
      </c>
      <c r="D18" s="291">
        <v>6611</v>
      </c>
      <c r="E18" s="290">
        <v>164415</v>
      </c>
      <c r="F18" s="290">
        <v>99017</v>
      </c>
    </row>
    <row r="19" spans="1:8" x14ac:dyDescent="0.25">
      <c r="B19" s="2" t="s">
        <v>125</v>
      </c>
      <c r="C19" s="137">
        <v>15306</v>
      </c>
      <c r="D19" s="133">
        <v>10239</v>
      </c>
      <c r="E19" s="132">
        <v>244637</v>
      </c>
      <c r="F19" s="132">
        <v>68653</v>
      </c>
    </row>
    <row r="20" spans="1:8" x14ac:dyDescent="0.25">
      <c r="B20" s="142" t="s">
        <v>126</v>
      </c>
      <c r="C20" s="293">
        <v>15649.68</v>
      </c>
      <c r="D20" s="129">
        <v>10039.66</v>
      </c>
      <c r="E20" s="128">
        <v>249108.245</v>
      </c>
      <c r="F20" s="128">
        <v>104911.72500000001</v>
      </c>
    </row>
    <row r="21" spans="1:8" ht="15.75" thickBot="1" x14ac:dyDescent="0.3">
      <c r="B21" s="445" t="s">
        <v>127</v>
      </c>
      <c r="C21" s="306">
        <v>12599.29</v>
      </c>
      <c r="D21" s="603">
        <v>7148.93</v>
      </c>
      <c r="E21" s="307">
        <v>209758.35</v>
      </c>
      <c r="F21" s="307">
        <v>138697.15</v>
      </c>
    </row>
    <row r="22" spans="1:8" x14ac:dyDescent="0.25">
      <c r="C22" s="371"/>
      <c r="D22" s="371"/>
      <c r="E22" s="371"/>
      <c r="F22" s="371"/>
      <c r="G22" s="371"/>
      <c r="H22" s="371"/>
    </row>
    <row r="23" spans="1:8" x14ac:dyDescent="0.25">
      <c r="A23" s="215" t="s">
        <v>299</v>
      </c>
    </row>
    <row r="25" spans="1:8" x14ac:dyDescent="0.25">
      <c r="C25" s="902" t="s">
        <v>287</v>
      </c>
      <c r="D25" s="903"/>
    </row>
    <row r="26" spans="1:8" ht="18" thickBot="1" x14ac:dyDescent="0.3">
      <c r="B26" s="5" t="s">
        <v>300</v>
      </c>
      <c r="C26" s="310" t="str">
        <f>$A$1</f>
        <v>South Lanarkshire</v>
      </c>
      <c r="D26" s="312" t="s">
        <v>119</v>
      </c>
    </row>
    <row r="27" spans="1:8" x14ac:dyDescent="0.25">
      <c r="B27" s="253" t="s">
        <v>125</v>
      </c>
      <c r="C27" s="254">
        <v>2663</v>
      </c>
      <c r="D27" s="255">
        <v>44416</v>
      </c>
      <c r="E27" s="371"/>
      <c r="F27" s="371"/>
    </row>
    <row r="28" spans="1:8" x14ac:dyDescent="0.25">
      <c r="B28" s="225" t="s">
        <v>126</v>
      </c>
      <c r="C28" s="606">
        <v>6507.57</v>
      </c>
      <c r="D28" s="40">
        <v>121239.845</v>
      </c>
      <c r="E28" s="371"/>
      <c r="F28" s="371"/>
    </row>
    <row r="29" spans="1:8" ht="15.75" thickBot="1" x14ac:dyDescent="0.3">
      <c r="B29" s="150" t="s">
        <v>127</v>
      </c>
      <c r="C29" s="604">
        <v>8090.28</v>
      </c>
      <c r="D29" s="605">
        <v>151501.9</v>
      </c>
      <c r="E29" s="371"/>
      <c r="F29" s="371"/>
      <c r="G29" s="371"/>
      <c r="H29" s="371"/>
    </row>
    <row r="30" spans="1:8" x14ac:dyDescent="0.25">
      <c r="C30" s="371"/>
      <c r="D30" s="371"/>
      <c r="E30" s="371"/>
      <c r="F30" s="371"/>
      <c r="G30" s="371"/>
      <c r="H30" s="371"/>
    </row>
    <row r="31" spans="1:8" x14ac:dyDescent="0.25">
      <c r="A31" s="215" t="s">
        <v>301</v>
      </c>
      <c r="G31" s="371"/>
      <c r="H31" s="371"/>
    </row>
    <row r="32" spans="1:8" x14ac:dyDescent="0.25">
      <c r="G32" s="371"/>
      <c r="H32" s="371"/>
    </row>
    <row r="33" spans="1:18" x14ac:dyDescent="0.25">
      <c r="B33" s="5"/>
      <c r="C33" s="902" t="str">
        <f>$A$1</f>
        <v>South Lanarkshire</v>
      </c>
      <c r="D33" s="904"/>
      <c r="E33" s="903" t="s">
        <v>119</v>
      </c>
      <c r="F33" s="903"/>
      <c r="G33" s="371"/>
      <c r="H33" s="371"/>
    </row>
    <row r="34" spans="1:18" ht="39.75" thickBot="1" x14ac:dyDescent="0.3">
      <c r="B34" s="5" t="s">
        <v>302</v>
      </c>
      <c r="C34" s="113" t="s">
        <v>303</v>
      </c>
      <c r="D34" s="115" t="s">
        <v>304</v>
      </c>
      <c r="E34" s="114" t="s">
        <v>303</v>
      </c>
      <c r="F34" s="114" t="s">
        <v>304</v>
      </c>
      <c r="G34" s="371"/>
      <c r="H34" s="371"/>
    </row>
    <row r="35" spans="1:18" x14ac:dyDescent="0.25">
      <c r="B35" s="134" t="s">
        <v>122</v>
      </c>
      <c r="C35" s="607"/>
      <c r="D35" s="608"/>
      <c r="E35" s="609"/>
      <c r="F35" s="609"/>
      <c r="G35" s="371"/>
      <c r="H35" s="371"/>
    </row>
    <row r="36" spans="1:18" x14ac:dyDescent="0.25">
      <c r="B36" s="225" t="s">
        <v>123</v>
      </c>
      <c r="C36" s="293">
        <f>C51</f>
        <v>4632</v>
      </c>
      <c r="D36" s="129">
        <f>SUM(C52:C55)</f>
        <v>1749</v>
      </c>
      <c r="E36" s="128">
        <f>K51</f>
        <v>67473</v>
      </c>
      <c r="F36" s="128">
        <f>SUM(K52:K55)</f>
        <v>52402</v>
      </c>
      <c r="G36" s="371"/>
      <c r="H36" s="371"/>
    </row>
    <row r="37" spans="1:18" x14ac:dyDescent="0.25">
      <c r="B37" s="226" t="s">
        <v>125</v>
      </c>
      <c r="C37" s="137">
        <f>D51</f>
        <v>5219</v>
      </c>
      <c r="D37" s="133">
        <f>SUM(D52:D55)</f>
        <v>2238</v>
      </c>
      <c r="E37" s="132">
        <f>L51</f>
        <v>77897</v>
      </c>
      <c r="F37" s="132">
        <f>SUM(L52:L55)</f>
        <v>52171</v>
      </c>
      <c r="G37" s="371"/>
      <c r="H37" s="371"/>
    </row>
    <row r="38" spans="1:18" x14ac:dyDescent="0.25">
      <c r="B38" s="225" t="s">
        <v>126</v>
      </c>
      <c r="C38" s="293">
        <f>E51</f>
        <v>5075</v>
      </c>
      <c r="D38" s="129">
        <f>SUM(E52:E55)</f>
        <v>2326</v>
      </c>
      <c r="E38" s="128">
        <f>M51</f>
        <v>76535.02</v>
      </c>
      <c r="F38" s="128">
        <f>SUM(M52:M55)</f>
        <v>35609.71</v>
      </c>
      <c r="G38" s="371"/>
      <c r="H38" s="371"/>
    </row>
    <row r="39" spans="1:18" x14ac:dyDescent="0.25">
      <c r="B39" s="226" t="s">
        <v>127</v>
      </c>
      <c r="C39" s="137">
        <v>1970.15</v>
      </c>
      <c r="D39" s="133">
        <v>1660.75</v>
      </c>
      <c r="E39" s="132">
        <v>68438.37</v>
      </c>
      <c r="F39" s="132">
        <v>45850.47</v>
      </c>
      <c r="G39" s="371"/>
      <c r="H39" s="371"/>
    </row>
    <row r="40" spans="1:18" x14ac:dyDescent="0.25">
      <c r="B40" s="231" t="s">
        <v>128</v>
      </c>
      <c r="C40" s="610"/>
      <c r="D40" s="611"/>
      <c r="E40" s="612"/>
      <c r="F40" s="612"/>
      <c r="G40" s="371"/>
      <c r="H40" s="371"/>
    </row>
    <row r="41" spans="1:18" x14ac:dyDescent="0.25">
      <c r="B41" s="225" t="s">
        <v>123</v>
      </c>
      <c r="C41" s="613">
        <f>IFERROR(C36/SUM($C36:$D36),"-")</f>
        <v>0.72590503055947342</v>
      </c>
      <c r="D41" s="301">
        <f>IFERROR(D36/SUM($C36:$D36),"-")</f>
        <v>0.27409496944052658</v>
      </c>
      <c r="E41" s="258">
        <f>IFERROR(E36/SUM($E36:$F36),"-")</f>
        <v>0.56286131386861316</v>
      </c>
      <c r="F41" s="258">
        <f>IFERROR(F36/SUM($E36:$F36),"-")</f>
        <v>0.43713868613138684</v>
      </c>
      <c r="G41" s="371"/>
      <c r="H41" s="371"/>
    </row>
    <row r="42" spans="1:18" x14ac:dyDescent="0.25">
      <c r="B42" s="226" t="s">
        <v>125</v>
      </c>
      <c r="C42" s="120">
        <f t="shared" ref="C42:D42" si="0">IFERROR(C37/SUM($C37:$D37),"-")</f>
        <v>0.69987930803272091</v>
      </c>
      <c r="D42" s="122">
        <f t="shared" si="0"/>
        <v>0.30012069196727909</v>
      </c>
      <c r="E42" s="12">
        <f t="shared" ref="E42:F42" si="1">IFERROR(E37/SUM($E37:$F37),"-")</f>
        <v>0.59889442445490049</v>
      </c>
      <c r="F42" s="12">
        <f t="shared" si="1"/>
        <v>0.40110557554509951</v>
      </c>
      <c r="G42" s="371"/>
      <c r="H42" s="371"/>
    </row>
    <row r="43" spans="1:18" x14ac:dyDescent="0.25">
      <c r="B43" s="225" t="s">
        <v>126</v>
      </c>
      <c r="C43" s="613">
        <f t="shared" ref="C43:D43" si="2">IFERROR(C38/SUM($C38:$D38),"-")</f>
        <v>0.68571814619645999</v>
      </c>
      <c r="D43" s="301">
        <f t="shared" si="2"/>
        <v>0.31428185380354007</v>
      </c>
      <c r="E43" s="258">
        <f t="shared" ref="E43:F43" si="3">IFERROR(E38/SUM($E38:$F38),"-")</f>
        <v>0.6824664877252814</v>
      </c>
      <c r="F43" s="258">
        <f t="shared" si="3"/>
        <v>0.31753351227471854</v>
      </c>
      <c r="G43" s="371"/>
      <c r="H43" s="371"/>
    </row>
    <row r="44" spans="1:18" ht="15.75" thickBot="1" x14ac:dyDescent="0.3">
      <c r="B44" s="150" t="s">
        <v>127</v>
      </c>
      <c r="C44" s="614">
        <f t="shared" ref="C44:D44" si="4">IFERROR(C39/SUM($C39:$D39),"-")</f>
        <v>0.54260651629072687</v>
      </c>
      <c r="D44" s="305">
        <f t="shared" si="4"/>
        <v>0.45739348370927319</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880" t="s">
        <v>305</v>
      </c>
      <c r="B46" s="262"/>
      <c r="C46" s="260"/>
      <c r="D46" s="260"/>
    </row>
    <row r="47" spans="1:18" x14ac:dyDescent="0.25">
      <c r="B47" s="262"/>
      <c r="C47" s="261"/>
      <c r="D47" s="261"/>
    </row>
    <row r="48" spans="1:18" x14ac:dyDescent="0.25">
      <c r="B48" s="262"/>
      <c r="C48" s="937" t="str">
        <f>$A$1</f>
        <v>South Lanarkshire</v>
      </c>
      <c r="D48" s="937"/>
      <c r="E48" s="937"/>
      <c r="F48" s="937"/>
      <c r="G48" s="937"/>
      <c r="H48" s="937"/>
      <c r="I48" s="937"/>
      <c r="J48" s="937"/>
      <c r="K48" s="938" t="s">
        <v>119</v>
      </c>
      <c r="L48" s="938"/>
      <c r="M48" s="938"/>
      <c r="N48" s="938"/>
      <c r="O48" s="938"/>
      <c r="P48" s="938"/>
      <c r="Q48" s="938"/>
      <c r="R48" s="902"/>
    </row>
    <row r="49" spans="1:18" x14ac:dyDescent="0.25">
      <c r="B49" s="263"/>
      <c r="C49" s="934" t="s">
        <v>122</v>
      </c>
      <c r="D49" s="935"/>
      <c r="E49" s="935"/>
      <c r="F49" s="936"/>
      <c r="G49" s="919" t="s">
        <v>128</v>
      </c>
      <c r="H49" s="919"/>
      <c r="I49" s="919"/>
      <c r="J49" s="925"/>
      <c r="K49" s="934" t="s">
        <v>122</v>
      </c>
      <c r="L49" s="935"/>
      <c r="M49" s="935"/>
      <c r="N49" s="936"/>
      <c r="O49" s="919" t="s">
        <v>128</v>
      </c>
      <c r="P49" s="919"/>
      <c r="Q49" s="919"/>
      <c r="R49" s="919"/>
    </row>
    <row r="50" spans="1:18" ht="15.75" thickBot="1" x14ac:dyDescent="0.3">
      <c r="B50" s="263" t="s">
        <v>306</v>
      </c>
      <c r="C50" s="275" t="s">
        <v>123</v>
      </c>
      <c r="D50" s="311" t="s">
        <v>125</v>
      </c>
      <c r="E50" s="257" t="s">
        <v>126</v>
      </c>
      <c r="F50" s="616" t="s">
        <v>127</v>
      </c>
      <c r="G50" s="268" t="s">
        <v>123</v>
      </c>
      <c r="H50" s="268" t="s">
        <v>125</v>
      </c>
      <c r="I50" s="268" t="s">
        <v>126</v>
      </c>
      <c r="J50" s="268" t="s">
        <v>127</v>
      </c>
      <c r="K50" s="275" t="s">
        <v>123</v>
      </c>
      <c r="L50" s="311" t="s">
        <v>125</v>
      </c>
      <c r="M50" s="257" t="s">
        <v>126</v>
      </c>
      <c r="N50" s="616" t="s">
        <v>127</v>
      </c>
      <c r="O50" s="268" t="s">
        <v>123</v>
      </c>
      <c r="P50" s="268" t="s">
        <v>125</v>
      </c>
      <c r="Q50" s="257" t="s">
        <v>126</v>
      </c>
      <c r="R50" s="257" t="s">
        <v>127</v>
      </c>
    </row>
    <row r="51" spans="1:18" x14ac:dyDescent="0.25">
      <c r="B51" s="269" t="s">
        <v>307</v>
      </c>
      <c r="C51" s="289">
        <v>4632</v>
      </c>
      <c r="D51" s="290">
        <v>5219</v>
      </c>
      <c r="E51" s="290">
        <v>5075</v>
      </c>
      <c r="F51" s="298">
        <v>1970.15</v>
      </c>
      <c r="G51" s="299">
        <f>IFERROR(C51/SUM(C$51:C$55),"-")</f>
        <v>0.72590503055947342</v>
      </c>
      <c r="H51" s="299">
        <f t="shared" ref="H51:J51" si="6">IFERROR(D51/SUM(D$51:D$55),"-")</f>
        <v>0.69987930803272091</v>
      </c>
      <c r="I51" s="299">
        <f t="shared" si="6"/>
        <v>0.68571814619645999</v>
      </c>
      <c r="J51" s="299">
        <f t="shared" si="6"/>
        <v>0.54260651629072687</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308</v>
      </c>
      <c r="C52" s="137">
        <v>770</v>
      </c>
      <c r="D52" s="132">
        <v>1111</v>
      </c>
      <c r="E52" s="132">
        <v>961</v>
      </c>
      <c r="F52" s="285">
        <v>651.55999999999995</v>
      </c>
      <c r="G52" s="12">
        <f t="shared" ref="G52:G55" si="8">IFERROR(C52/SUM(C$51:C$55),"-")</f>
        <v>0.12067074126312491</v>
      </c>
      <c r="H52" s="12">
        <f t="shared" ref="H52:H56" si="9">IFERROR(D52/SUM(D$51:D$55),"-")</f>
        <v>0.14898752849671448</v>
      </c>
      <c r="I52" s="12">
        <f t="shared" ref="I52:I56" si="10">IFERROR(E52/SUM(E$51:E$55),"-")</f>
        <v>0.12984731793000945</v>
      </c>
      <c r="J52" s="12">
        <f t="shared" ref="J52:J56" si="11">IFERROR(F52/SUM(F$51:F$55),"-")</f>
        <v>0.17944862155388472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309</v>
      </c>
      <c r="C53" s="293">
        <v>487</v>
      </c>
      <c r="D53" s="128">
        <v>596</v>
      </c>
      <c r="E53" s="128">
        <v>555</v>
      </c>
      <c r="F53" s="300">
        <v>353.08</v>
      </c>
      <c r="G53" s="258">
        <f t="shared" si="8"/>
        <v>7.6320325967716665E-2</v>
      </c>
      <c r="H53" s="258">
        <f t="shared" si="9"/>
        <v>7.9924902775915241E-2</v>
      </c>
      <c r="I53" s="258">
        <f t="shared" si="10"/>
        <v>7.4989866234292657E-2</v>
      </c>
      <c r="J53" s="258">
        <f t="shared" si="11"/>
        <v>9.7243107769423562E-2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175</v>
      </c>
      <c r="C54" s="137">
        <v>139</v>
      </c>
      <c r="D54" s="132">
        <v>127</v>
      </c>
      <c r="E54" s="132">
        <v>104</v>
      </c>
      <c r="F54" s="285">
        <v>37.31</v>
      </c>
      <c r="G54" s="12">
        <f t="shared" si="8"/>
        <v>2.1783419526719951E-2</v>
      </c>
      <c r="H54" s="12">
        <f t="shared" si="9"/>
        <v>1.7030977604934959E-2</v>
      </c>
      <c r="I54" s="12">
        <f t="shared" si="10"/>
        <v>1.4052155114173761E-2</v>
      </c>
      <c r="J54" s="12">
        <f t="shared" si="11"/>
        <v>1.0275689223057646E-2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310</v>
      </c>
      <c r="C55" s="293">
        <f t="shared" ref="C55:E55" si="16">SUM(C56:C60)</f>
        <v>353</v>
      </c>
      <c r="D55" s="128">
        <f t="shared" si="16"/>
        <v>404</v>
      </c>
      <c r="E55" s="128">
        <f t="shared" si="16"/>
        <v>706</v>
      </c>
      <c r="F55" s="300">
        <v>618.79999999999995</v>
      </c>
      <c r="G55" s="258">
        <f t="shared" si="8"/>
        <v>5.532048268296505E-2</v>
      </c>
      <c r="H55" s="258">
        <f t="shared" si="9"/>
        <v>5.4177283089714361E-2</v>
      </c>
      <c r="I55" s="258">
        <f t="shared" si="10"/>
        <v>9.5392514525064184E-2</v>
      </c>
      <c r="J55" s="258">
        <f t="shared" si="11"/>
        <v>0.17042606516290729</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311</v>
      </c>
      <c r="C56" s="302">
        <v>2</v>
      </c>
      <c r="D56" s="303">
        <v>1</v>
      </c>
      <c r="E56" s="303">
        <v>0</v>
      </c>
      <c r="F56" s="287">
        <v>0</v>
      </c>
      <c r="G56" s="288">
        <f>IFERROR(C56/SUM(C$51:C$55),"-")</f>
        <v>3.1343049678733741E-4</v>
      </c>
      <c r="H56" s="288">
        <f t="shared" si="9"/>
        <v>1.3410218586562962E-4</v>
      </c>
      <c r="I56" s="288">
        <f t="shared" si="10"/>
        <v>0</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312</v>
      </c>
      <c r="C57" s="293">
        <v>74</v>
      </c>
      <c r="D57" s="128">
        <v>92</v>
      </c>
      <c r="E57" s="128">
        <v>248</v>
      </c>
      <c r="F57" s="300">
        <v>269.36</v>
      </c>
      <c r="G57" s="258">
        <f t="shared" ref="G57:G60" si="18">IFERROR(C57/SUM(C$51:C$55),"-")</f>
        <v>1.1596928381131483E-2</v>
      </c>
      <c r="H57" s="258">
        <f t="shared" ref="H57:H60" si="19">IFERROR(D57/SUM(D$51:D$55),"-")</f>
        <v>1.2337401099637924E-2</v>
      </c>
      <c r="I57" s="258">
        <f t="shared" ref="I57:I60" si="20">IFERROR(E57/SUM(E$51:E$55),"-")</f>
        <v>3.3508985272260504E-2</v>
      </c>
      <c r="J57" s="258">
        <f t="shared" ref="J57:J60" si="21">IFERROR(F57/SUM(F$51:F$55),"-")</f>
        <v>7.4185463659147882E-2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313</v>
      </c>
      <c r="C58" s="137">
        <v>12</v>
      </c>
      <c r="D58" s="132">
        <v>10</v>
      </c>
      <c r="E58" s="132">
        <v>19</v>
      </c>
      <c r="F58" s="285">
        <v>5.46</v>
      </c>
      <c r="G58" s="12">
        <f t="shared" si="18"/>
        <v>1.8805829807240243E-3</v>
      </c>
      <c r="H58" s="12">
        <f t="shared" si="19"/>
        <v>1.3410218586562962E-3</v>
      </c>
      <c r="I58" s="12">
        <f t="shared" si="20"/>
        <v>2.5672206458586676E-3</v>
      </c>
      <c r="J58" s="12">
        <f t="shared" si="21"/>
        <v>1.5037593984962407E-3</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314</v>
      </c>
      <c r="C59" s="293">
        <v>191</v>
      </c>
      <c r="D59" s="128">
        <v>243</v>
      </c>
      <c r="E59" s="128">
        <v>383</v>
      </c>
      <c r="F59" s="300">
        <v>307.58</v>
      </c>
      <c r="G59" s="258">
        <f t="shared" si="18"/>
        <v>2.9932612443190721E-2</v>
      </c>
      <c r="H59" s="258">
        <f t="shared" si="19"/>
        <v>3.2586831165347996E-2</v>
      </c>
      <c r="I59" s="258">
        <f t="shared" si="20"/>
        <v>5.1749763545466829E-2</v>
      </c>
      <c r="J59" s="258">
        <f t="shared" si="21"/>
        <v>8.4711779448621558E-2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315</v>
      </c>
      <c r="C60" s="306">
        <v>74</v>
      </c>
      <c r="D60" s="307">
        <v>58</v>
      </c>
      <c r="E60" s="307">
        <v>56</v>
      </c>
      <c r="F60" s="304">
        <v>36.4</v>
      </c>
      <c r="G60" s="259">
        <f t="shared" si="18"/>
        <v>1.1596928381131483E-2</v>
      </c>
      <c r="H60" s="259">
        <f t="shared" si="19"/>
        <v>7.7779267802065176E-3</v>
      </c>
      <c r="I60" s="259">
        <f t="shared" si="20"/>
        <v>7.5665450614781785E-3</v>
      </c>
      <c r="J60" s="259">
        <f t="shared" si="21"/>
        <v>1.0025062656641605E-2</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17"/>
      <c r="C61" s="618"/>
      <c r="D61" s="371"/>
      <c r="E61" s="371"/>
      <c r="F61" s="371"/>
      <c r="G61" s="371"/>
      <c r="H61" s="371"/>
    </row>
    <row r="62" spans="1:18" x14ac:dyDescent="0.25">
      <c r="A62" s="215" t="s">
        <v>316</v>
      </c>
      <c r="C62" s="371"/>
      <c r="D62" s="371"/>
      <c r="E62" s="371"/>
      <c r="F62" s="371"/>
      <c r="G62" s="371"/>
      <c r="H62" s="371"/>
      <c r="N62" s="138"/>
    </row>
    <row r="63" spans="1:18" x14ac:dyDescent="0.25">
      <c r="C63" s="371"/>
      <c r="D63" s="371"/>
      <c r="E63" s="371"/>
      <c r="F63" s="371"/>
      <c r="G63" s="371"/>
      <c r="H63" s="371"/>
      <c r="I63" s="371"/>
    </row>
    <row r="64" spans="1:18" x14ac:dyDescent="0.25">
      <c r="C64" s="939" t="s">
        <v>127</v>
      </c>
      <c r="D64" s="940"/>
      <c r="E64" s="371"/>
      <c r="F64" s="371"/>
      <c r="G64" s="371"/>
      <c r="H64" s="371"/>
      <c r="I64" s="371"/>
    </row>
    <row r="65" spans="1:14" ht="30.75" thickBot="1" x14ac:dyDescent="0.3">
      <c r="B65" s="5" t="s">
        <v>290</v>
      </c>
      <c r="C65" s="619" t="str">
        <f>$A$1</f>
        <v>South Lanarkshire</v>
      </c>
      <c r="D65" s="257" t="s">
        <v>119</v>
      </c>
      <c r="E65" s="371"/>
      <c r="F65" s="371"/>
      <c r="G65" s="371"/>
      <c r="H65" s="371"/>
    </row>
    <row r="66" spans="1:14" ht="30" x14ac:dyDescent="0.25">
      <c r="B66" s="623" t="s">
        <v>317</v>
      </c>
      <c r="C66" s="254">
        <v>23906.81</v>
      </c>
      <c r="D66" s="255">
        <v>268409.48</v>
      </c>
      <c r="E66" s="371"/>
      <c r="F66" s="371"/>
      <c r="G66" s="371"/>
      <c r="H66" s="371"/>
    </row>
    <row r="67" spans="1:14" ht="30" x14ac:dyDescent="0.25">
      <c r="B67" s="624" t="s">
        <v>318</v>
      </c>
      <c r="C67" s="606">
        <v>1.9750000000000001</v>
      </c>
      <c r="D67" s="40">
        <v>3.19553333333333</v>
      </c>
      <c r="E67" s="371"/>
      <c r="F67" s="371"/>
      <c r="G67" s="371"/>
      <c r="H67" s="371"/>
    </row>
    <row r="68" spans="1:14" ht="75" x14ac:dyDescent="0.25">
      <c r="B68" s="625" t="s">
        <v>319</v>
      </c>
      <c r="C68" s="620" t="s">
        <v>124</v>
      </c>
      <c r="D68" s="26">
        <v>0.82640000000000002</v>
      </c>
      <c r="E68" s="371"/>
      <c r="F68" s="371"/>
      <c r="G68" s="371"/>
      <c r="H68" s="371"/>
    </row>
    <row r="69" spans="1:14" ht="60.75" thickBot="1" x14ac:dyDescent="0.3">
      <c r="B69" s="626" t="s">
        <v>320</v>
      </c>
      <c r="C69" s="622">
        <v>0</v>
      </c>
      <c r="D69" s="621">
        <v>3.2509999999999999</v>
      </c>
      <c r="E69" s="371"/>
      <c r="F69" s="371"/>
      <c r="G69" s="371"/>
      <c r="H69" s="371"/>
    </row>
    <row r="70" spans="1:14" x14ac:dyDescent="0.25">
      <c r="C70" s="371"/>
      <c r="D70" s="371"/>
      <c r="E70" s="371"/>
      <c r="F70" s="371"/>
      <c r="G70" s="371"/>
      <c r="H70" s="371"/>
    </row>
    <row r="71" spans="1:14" x14ac:dyDescent="0.25">
      <c r="A71" s="215" t="s">
        <v>321</v>
      </c>
      <c r="C71" s="371"/>
      <c r="D71" s="371"/>
      <c r="E71" s="371"/>
      <c r="F71" s="371"/>
      <c r="G71" s="371"/>
      <c r="H71" s="371"/>
    </row>
    <row r="73" spans="1:14" x14ac:dyDescent="0.25">
      <c r="C73" s="902" t="str">
        <f>$A$1</f>
        <v>South Lanarkshire</v>
      </c>
      <c r="D73" s="903"/>
      <c r="E73" s="903"/>
      <c r="F73" s="903"/>
      <c r="G73" s="903"/>
      <c r="H73" s="904"/>
      <c r="I73" s="902" t="s">
        <v>119</v>
      </c>
      <c r="J73" s="903"/>
      <c r="K73" s="903"/>
      <c r="L73" s="903"/>
      <c r="M73" s="903"/>
      <c r="N73" s="903"/>
    </row>
    <row r="74" spans="1:14" ht="15.75" thickBot="1" x14ac:dyDescent="0.3">
      <c r="B74" s="627" t="s">
        <v>322</v>
      </c>
      <c r="C74" s="292" t="s">
        <v>323</v>
      </c>
      <c r="D74" s="257" t="s">
        <v>324</v>
      </c>
      <c r="E74" s="257" t="s">
        <v>325</v>
      </c>
      <c r="F74" s="257" t="s">
        <v>326</v>
      </c>
      <c r="G74" s="257" t="s">
        <v>327</v>
      </c>
      <c r="H74" s="276" t="s">
        <v>175</v>
      </c>
      <c r="I74" s="292" t="s">
        <v>323</v>
      </c>
      <c r="J74" s="257" t="s">
        <v>324</v>
      </c>
      <c r="K74" s="257" t="s">
        <v>325</v>
      </c>
      <c r="L74" s="257" t="s">
        <v>326</v>
      </c>
      <c r="M74" s="257" t="s">
        <v>327</v>
      </c>
      <c r="N74" s="257" t="s">
        <v>175</v>
      </c>
    </row>
    <row r="75" spans="1:14" x14ac:dyDescent="0.25">
      <c r="B75" s="134" t="s">
        <v>122</v>
      </c>
      <c r="C75" s="35"/>
      <c r="D75" s="140"/>
      <c r="E75" s="140"/>
      <c r="F75" s="140"/>
      <c r="G75" s="140"/>
      <c r="H75" s="154"/>
      <c r="I75" s="140"/>
      <c r="J75" s="140"/>
      <c r="K75" s="140"/>
      <c r="L75" s="140"/>
      <c r="M75" s="140"/>
      <c r="N75" s="140"/>
    </row>
    <row r="76" spans="1:14" x14ac:dyDescent="0.25">
      <c r="B76" s="225" t="s">
        <v>123</v>
      </c>
      <c r="C76" s="126">
        <v>361</v>
      </c>
      <c r="D76" s="127">
        <v>7882</v>
      </c>
      <c r="E76" s="127">
        <v>780</v>
      </c>
      <c r="F76" s="127">
        <v>0</v>
      </c>
      <c r="G76" s="127">
        <v>0</v>
      </c>
      <c r="H76" s="155">
        <v>0</v>
      </c>
      <c r="I76" s="127">
        <v>16380</v>
      </c>
      <c r="J76" s="127">
        <v>129567</v>
      </c>
      <c r="K76" s="127">
        <v>70004</v>
      </c>
      <c r="L76" s="127">
        <v>2047</v>
      </c>
      <c r="M76" s="127">
        <v>0</v>
      </c>
      <c r="N76" s="127">
        <v>21771</v>
      </c>
    </row>
    <row r="77" spans="1:14" x14ac:dyDescent="0.25">
      <c r="B77" s="226" t="s">
        <v>125</v>
      </c>
      <c r="C77" s="130">
        <v>976</v>
      </c>
      <c r="D77" s="131">
        <v>13846</v>
      </c>
      <c r="E77" s="131">
        <v>1601</v>
      </c>
      <c r="F77" s="131">
        <v>0</v>
      </c>
      <c r="G77" s="131">
        <v>0</v>
      </c>
      <c r="H77" s="294">
        <v>0</v>
      </c>
      <c r="I77" s="131">
        <v>22286</v>
      </c>
      <c r="J77" s="131">
        <v>103407</v>
      </c>
      <c r="K77" s="131">
        <v>56566</v>
      </c>
      <c r="L77" s="131">
        <v>4739</v>
      </c>
      <c r="M77" s="131">
        <v>833</v>
      </c>
      <c r="N77" s="131">
        <v>25736</v>
      </c>
    </row>
    <row r="78" spans="1:14" x14ac:dyDescent="0.25">
      <c r="B78" s="225" t="s">
        <v>126</v>
      </c>
      <c r="C78" s="126">
        <v>864.97</v>
      </c>
      <c r="D78" s="127">
        <v>10081.709999999999</v>
      </c>
      <c r="E78" s="127">
        <v>2334.8200000000002</v>
      </c>
      <c r="F78" s="127">
        <v>0</v>
      </c>
      <c r="G78" s="127">
        <v>28.95</v>
      </c>
      <c r="H78" s="155">
        <v>59.99</v>
      </c>
      <c r="I78" s="127">
        <v>17723.424999999999</v>
      </c>
      <c r="J78" s="127">
        <v>93863.78</v>
      </c>
      <c r="K78" s="127">
        <v>74746.31</v>
      </c>
      <c r="L78" s="127">
        <v>1217</v>
      </c>
      <c r="M78" s="127">
        <v>403.60500000000002</v>
      </c>
      <c r="N78" s="127">
        <v>30202.014999999999</v>
      </c>
    </row>
    <row r="79" spans="1:14" x14ac:dyDescent="0.25">
      <c r="B79" s="226" t="s">
        <v>127</v>
      </c>
      <c r="C79" s="130">
        <v>715.75</v>
      </c>
      <c r="D79" s="131">
        <v>133.35</v>
      </c>
      <c r="E79" s="131">
        <v>3961.23</v>
      </c>
      <c r="F79" s="131">
        <v>7.63</v>
      </c>
      <c r="G79" s="131">
        <v>5.6</v>
      </c>
      <c r="H79" s="294">
        <v>78.19</v>
      </c>
      <c r="I79" s="131">
        <v>19839.080000000002</v>
      </c>
      <c r="J79" s="131">
        <v>3363.21</v>
      </c>
      <c r="K79" s="131">
        <v>63610.9</v>
      </c>
      <c r="L79" s="131">
        <v>65628.58</v>
      </c>
      <c r="M79" s="131">
        <v>151.6</v>
      </c>
      <c r="N79" s="131">
        <v>4837.79</v>
      </c>
    </row>
    <row r="80" spans="1:14" x14ac:dyDescent="0.25">
      <c r="B80" s="231" t="s">
        <v>128</v>
      </c>
      <c r="C80" s="240"/>
      <c r="D80" s="232"/>
      <c r="E80" s="232"/>
      <c r="F80" s="232"/>
      <c r="G80" s="232"/>
      <c r="H80" s="247"/>
      <c r="I80" s="297"/>
      <c r="J80" s="297"/>
      <c r="K80" s="297"/>
      <c r="L80" s="297"/>
      <c r="M80" s="297"/>
      <c r="N80" s="297"/>
    </row>
    <row r="81" spans="1:15" x14ac:dyDescent="0.25">
      <c r="B81" s="225" t="s">
        <v>123</v>
      </c>
      <c r="C81" s="295">
        <f>IFERROR(C76/SUM($C76:$H76),"-")</f>
        <v>4.0008866230743657E-2</v>
      </c>
      <c r="D81" s="200">
        <f t="shared" ref="D81:H81" si="26">IFERROR(D76/SUM($C76:$H76),"-")</f>
        <v>0.87354538401861903</v>
      </c>
      <c r="E81" s="200">
        <f t="shared" si="26"/>
        <v>8.6445749750637263E-2</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125</v>
      </c>
      <c r="C82" s="296">
        <f t="shared" ref="C82:H82" si="28">IFERROR(C77/SUM($C77:$H77),"-")</f>
        <v>5.9428849783839735E-2</v>
      </c>
      <c r="D82" s="26">
        <f t="shared" si="28"/>
        <v>0.84308591609328376</v>
      </c>
      <c r="E82" s="26">
        <f t="shared" si="28"/>
        <v>9.7485234122876449E-2</v>
      </c>
      <c r="F82" s="26">
        <f t="shared" si="28"/>
        <v>0</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126</v>
      </c>
      <c r="C83" s="295">
        <f t="shared" ref="C83:H83" si="30">IFERROR(C78/SUM($C78:$H78),"-")</f>
        <v>6.4692710187548061E-2</v>
      </c>
      <c r="D83" s="200">
        <f t="shared" si="30"/>
        <v>0.7540297851080443</v>
      </c>
      <c r="E83" s="200">
        <f t="shared" si="30"/>
        <v>0.17462551718567229</v>
      </c>
      <c r="F83" s="200">
        <f t="shared" si="30"/>
        <v>0</v>
      </c>
      <c r="G83" s="200">
        <f t="shared" si="30"/>
        <v>2.1652241811039876E-3</v>
      </c>
      <c r="H83" s="201">
        <f t="shared" si="30"/>
        <v>4.4867633376313729E-3</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127</v>
      </c>
      <c r="C84" s="628">
        <f t="shared" ref="C84:H84" si="32">IFERROR(C79/SUM($C79:$H79),"-")</f>
        <v>0.14601927882898966</v>
      </c>
      <c r="D84" s="569">
        <f t="shared" si="32"/>
        <v>2.7204569796501248E-2</v>
      </c>
      <c r="E84" s="569">
        <f t="shared" si="32"/>
        <v>0.80812566940378439</v>
      </c>
      <c r="F84" s="569">
        <f t="shared" si="32"/>
        <v>1.5565869332381291E-3</v>
      </c>
      <c r="G84" s="569">
        <f t="shared" si="32"/>
        <v>1.1424491253123883E-3</v>
      </c>
      <c r="H84" s="570">
        <f t="shared" si="32"/>
        <v>1.5951445912174223E-2</v>
      </c>
      <c r="I84" s="569">
        <f t="shared" ref="I84:N84" si="33">IFERROR(I79/SUM($I79:$N79),"-")</f>
        <v>0.12601749234395526</v>
      </c>
      <c r="J84" s="569">
        <f t="shared" si="33"/>
        <v>2.1363051634758958E-2</v>
      </c>
      <c r="K84" s="569">
        <f t="shared" si="33"/>
        <v>0.40405533440774993</v>
      </c>
      <c r="L84" s="569">
        <f t="shared" si="33"/>
        <v>0.41687160280086855</v>
      </c>
      <c r="M84" s="569">
        <f t="shared" si="33"/>
        <v>9.6296057273541E-4</v>
      </c>
      <c r="N84" s="569">
        <f t="shared" si="33"/>
        <v>3.0729558239931655E-2</v>
      </c>
      <c r="O84" s="19"/>
    </row>
    <row r="86" spans="1:15" x14ac:dyDescent="0.25">
      <c r="A86" s="5" t="s">
        <v>328</v>
      </c>
    </row>
    <row r="88" spans="1:15" x14ac:dyDescent="0.25">
      <c r="C88" s="939" t="s">
        <v>127</v>
      </c>
      <c r="D88" s="940"/>
    </row>
    <row r="89" spans="1:15" ht="30.75" thickBot="1" x14ac:dyDescent="0.3">
      <c r="B89" s="5" t="s">
        <v>290</v>
      </c>
      <c r="C89" s="619" t="str">
        <f>$A$1</f>
        <v>South Lanarkshire</v>
      </c>
      <c r="D89" s="257" t="s">
        <v>119</v>
      </c>
    </row>
    <row r="90" spans="1:15" ht="45" x14ac:dyDescent="0.25">
      <c r="B90" s="623" t="s">
        <v>329</v>
      </c>
      <c r="C90" s="858">
        <v>0</v>
      </c>
      <c r="D90" s="859">
        <v>10</v>
      </c>
    </row>
    <row r="91" spans="1:15" ht="45" x14ac:dyDescent="0.25">
      <c r="B91" s="624" t="s">
        <v>330</v>
      </c>
      <c r="C91" s="856">
        <v>0</v>
      </c>
      <c r="D91" s="857">
        <v>6</v>
      </c>
    </row>
    <row r="92" spans="1:15" ht="45" x14ac:dyDescent="0.25">
      <c r="B92" s="625" t="s">
        <v>331</v>
      </c>
      <c r="C92" s="629">
        <v>0</v>
      </c>
      <c r="D92" s="131">
        <v>22234</v>
      </c>
    </row>
    <row r="93" spans="1:15" ht="45.75" thickBot="1" x14ac:dyDescent="0.3">
      <c r="B93" s="626" t="s">
        <v>332</v>
      </c>
      <c r="C93" s="622">
        <v>0</v>
      </c>
      <c r="D93" s="256">
        <v>6383</v>
      </c>
    </row>
    <row r="95" spans="1:15" x14ac:dyDescent="0.25">
      <c r="A95" s="880" t="s">
        <v>333</v>
      </c>
    </row>
    <row r="97" spans="1:14" x14ac:dyDescent="0.25">
      <c r="C97" s="941" t="str">
        <f>$A$1</f>
        <v>South Lanarkshire</v>
      </c>
      <c r="D97" s="942"/>
      <c r="E97" s="942"/>
      <c r="F97" s="942"/>
      <c r="G97" s="942"/>
      <c r="H97" s="943"/>
      <c r="I97" s="903" t="s">
        <v>119</v>
      </c>
      <c r="J97" s="903"/>
      <c r="K97" s="903"/>
      <c r="L97" s="903"/>
      <c r="M97" s="903"/>
      <c r="N97" s="903"/>
    </row>
    <row r="98" spans="1:14" x14ac:dyDescent="0.25">
      <c r="B98" s="5"/>
      <c r="C98" s="934" t="s">
        <v>334</v>
      </c>
      <c r="D98" s="935"/>
      <c r="E98" s="936"/>
      <c r="F98" s="919" t="s">
        <v>335</v>
      </c>
      <c r="G98" s="919"/>
      <c r="H98" s="925"/>
      <c r="I98" s="934" t="s">
        <v>334</v>
      </c>
      <c r="J98" s="935"/>
      <c r="K98" s="936"/>
      <c r="L98" s="919" t="s">
        <v>335</v>
      </c>
      <c r="M98" s="919"/>
      <c r="N98" s="919"/>
    </row>
    <row r="99" spans="1:14" ht="15.75" thickBot="1" x14ac:dyDescent="0.3">
      <c r="B99" s="346" t="s">
        <v>336</v>
      </c>
      <c r="C99" s="275" t="s">
        <v>337</v>
      </c>
      <c r="D99" s="311" t="s">
        <v>338</v>
      </c>
      <c r="E99" s="280" t="s">
        <v>339</v>
      </c>
      <c r="F99" s="268" t="s">
        <v>337</v>
      </c>
      <c r="G99" s="268" t="s">
        <v>338</v>
      </c>
      <c r="H99" s="276" t="s">
        <v>339</v>
      </c>
      <c r="I99" s="275" t="s">
        <v>337</v>
      </c>
      <c r="J99" s="311" t="s">
        <v>338</v>
      </c>
      <c r="K99" s="280" t="s">
        <v>339</v>
      </c>
      <c r="L99" s="268" t="s">
        <v>337</v>
      </c>
      <c r="M99" s="268" t="s">
        <v>338</v>
      </c>
      <c r="N99" s="257" t="s">
        <v>339</v>
      </c>
    </row>
    <row r="100" spans="1:14" x14ac:dyDescent="0.25">
      <c r="B100" s="5" t="s">
        <v>122</v>
      </c>
      <c r="C100" s="314"/>
      <c r="D100" s="315"/>
      <c r="E100" s="316"/>
      <c r="F100" s="317"/>
      <c r="G100" s="317"/>
      <c r="H100" s="318"/>
      <c r="I100" s="314"/>
      <c r="J100" s="315"/>
      <c r="K100" s="316"/>
      <c r="L100" s="317"/>
      <c r="M100" s="317"/>
      <c r="N100" s="317"/>
    </row>
    <row r="101" spans="1:14" x14ac:dyDescent="0.25">
      <c r="B101" s="225" t="s">
        <v>123</v>
      </c>
      <c r="C101" s="278">
        <v>0</v>
      </c>
      <c r="D101" s="264">
        <v>4330</v>
      </c>
      <c r="E101" s="283">
        <v>0</v>
      </c>
      <c r="F101" s="264">
        <v>3912</v>
      </c>
      <c r="G101" s="264">
        <v>6593</v>
      </c>
      <c r="H101" s="319">
        <v>0</v>
      </c>
      <c r="I101" s="278">
        <v>3959</v>
      </c>
      <c r="J101" s="264">
        <v>27177</v>
      </c>
      <c r="K101" s="283">
        <v>7505</v>
      </c>
      <c r="L101" s="264">
        <v>9796</v>
      </c>
      <c r="M101" s="264">
        <v>33046</v>
      </c>
      <c r="N101" s="264">
        <v>4733</v>
      </c>
    </row>
    <row r="102" spans="1:14" x14ac:dyDescent="0.25">
      <c r="B102" s="226" t="s">
        <v>125</v>
      </c>
      <c r="C102" s="325">
        <v>0</v>
      </c>
      <c r="D102" s="326">
        <v>4563</v>
      </c>
      <c r="E102" s="338">
        <v>0</v>
      </c>
      <c r="F102" s="326">
        <v>5855</v>
      </c>
      <c r="G102" s="326">
        <v>7157</v>
      </c>
      <c r="H102" s="313">
        <v>0</v>
      </c>
      <c r="I102" s="277">
        <v>8774</v>
      </c>
      <c r="J102" s="266">
        <v>20667</v>
      </c>
      <c r="K102" s="284">
        <v>7885</v>
      </c>
      <c r="L102" s="339">
        <v>15432</v>
      </c>
      <c r="M102" s="339">
        <v>25043</v>
      </c>
      <c r="N102" s="339">
        <v>5210</v>
      </c>
    </row>
    <row r="103" spans="1:14" x14ac:dyDescent="0.25">
      <c r="B103" s="225" t="s">
        <v>126</v>
      </c>
      <c r="C103" s="327">
        <v>0</v>
      </c>
      <c r="D103" s="328">
        <v>4566</v>
      </c>
      <c r="E103" s="340">
        <v>0</v>
      </c>
      <c r="F103" s="328">
        <v>6572</v>
      </c>
      <c r="G103" s="328">
        <v>7523</v>
      </c>
      <c r="H103" s="319">
        <v>0</v>
      </c>
      <c r="I103" s="278">
        <v>4505.3999999999996</v>
      </c>
      <c r="J103" s="264">
        <v>12669.2</v>
      </c>
      <c r="K103" s="283">
        <v>1217</v>
      </c>
      <c r="L103" s="341">
        <v>17400</v>
      </c>
      <c r="M103" s="341">
        <v>46663</v>
      </c>
      <c r="N103" s="341">
        <v>5747</v>
      </c>
    </row>
    <row r="104" spans="1:14" x14ac:dyDescent="0.25">
      <c r="B104" s="152" t="s">
        <v>127</v>
      </c>
      <c r="C104" s="631">
        <v>0</v>
      </c>
      <c r="D104" s="630">
        <v>0</v>
      </c>
      <c r="E104" s="632">
        <v>0</v>
      </c>
      <c r="F104" s="630">
        <v>0</v>
      </c>
      <c r="G104" s="630">
        <v>0</v>
      </c>
      <c r="H104" s="633">
        <v>0</v>
      </c>
      <c r="I104" s="634">
        <v>4238.22</v>
      </c>
      <c r="J104" s="635">
        <v>35431.35</v>
      </c>
      <c r="K104" s="636">
        <v>1538.47</v>
      </c>
      <c r="L104" s="635">
        <v>1373</v>
      </c>
      <c r="M104" s="635">
        <v>38638.589999999997</v>
      </c>
      <c r="N104" s="635">
        <v>4604.87</v>
      </c>
    </row>
    <row r="105" spans="1:14" x14ac:dyDescent="0.25">
      <c r="B105" s="320" t="s">
        <v>128</v>
      </c>
      <c r="C105" s="329"/>
      <c r="D105" s="330"/>
      <c r="E105" s="342"/>
      <c r="F105" s="331"/>
      <c r="G105" s="331"/>
      <c r="H105" s="343"/>
      <c r="I105" s="329"/>
      <c r="J105" s="330"/>
      <c r="K105" s="342"/>
      <c r="L105" s="330"/>
      <c r="M105" s="330"/>
      <c r="N105" s="330"/>
    </row>
    <row r="106" spans="1:14" x14ac:dyDescent="0.25">
      <c r="B106" s="225" t="s">
        <v>123</v>
      </c>
      <c r="C106" s="332">
        <f>IFERROR(C101/SUM($C101:$E101),"-")</f>
        <v>0</v>
      </c>
      <c r="D106" s="333">
        <f t="shared" ref="D106:E106" si="34">IFERROR(D101/SUM($C101:$E101),"-")</f>
        <v>1</v>
      </c>
      <c r="E106" s="344">
        <f t="shared" si="34"/>
        <v>0</v>
      </c>
      <c r="F106" s="333">
        <f>IFERROR(F101/SUM($F101:$H101),"-")</f>
        <v>0.37239409804854828</v>
      </c>
      <c r="G106" s="333">
        <f t="shared" ref="G106:H106" si="35">IFERROR(G101/SUM($F101:$H101),"-")</f>
        <v>0.62760590195145172</v>
      </c>
      <c r="H106" s="309">
        <f t="shared" si="35"/>
        <v>0</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125</v>
      </c>
      <c r="C107" s="335">
        <f t="shared" ref="C107:E107" si="38">IFERROR(C102/SUM($C102:$E102),"-")</f>
        <v>0</v>
      </c>
      <c r="D107" s="336">
        <f t="shared" si="38"/>
        <v>1</v>
      </c>
      <c r="E107" s="345">
        <f t="shared" si="38"/>
        <v>0</v>
      </c>
      <c r="F107" s="336">
        <f t="shared" ref="F107:H107" si="39">IFERROR(F102/SUM($F102:$H102),"-")</f>
        <v>0.44996925914540425</v>
      </c>
      <c r="G107" s="336">
        <f t="shared" si="39"/>
        <v>0.5500307408545958</v>
      </c>
      <c r="H107" s="308">
        <f t="shared" si="39"/>
        <v>0</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126</v>
      </c>
      <c r="C108" s="332">
        <f t="shared" ref="C108:E108" si="42">IFERROR(C103/SUM($C103:$E103),"-")</f>
        <v>0</v>
      </c>
      <c r="D108" s="333">
        <f t="shared" si="42"/>
        <v>1</v>
      </c>
      <c r="E108" s="344">
        <f t="shared" si="42"/>
        <v>0</v>
      </c>
      <c r="F108" s="333">
        <f t="shared" ref="F108:H108" si="43">IFERROR(F103/SUM($F103:$H103),"-")</f>
        <v>0.46626463284852787</v>
      </c>
      <c r="G108" s="333">
        <f t="shared" si="43"/>
        <v>0.53373536715147218</v>
      </c>
      <c r="H108" s="309">
        <f t="shared" si="43"/>
        <v>0</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127</v>
      </c>
      <c r="C109" s="637" t="str">
        <f t="shared" ref="C109:E109" si="46">IFERROR(C104/SUM($C104:$E104),"-")</f>
        <v>-</v>
      </c>
      <c r="D109" s="638" t="str">
        <f t="shared" si="46"/>
        <v>-</v>
      </c>
      <c r="E109" s="639" t="str">
        <f t="shared" si="46"/>
        <v>-</v>
      </c>
      <c r="F109" s="638" t="str">
        <f t="shared" ref="F109:H109" si="47">IFERROR(F104/SUM($F104:$H104),"-")</f>
        <v>-</v>
      </c>
      <c r="G109" s="638" t="str">
        <f t="shared" si="47"/>
        <v>-</v>
      </c>
      <c r="H109" s="640" t="str">
        <f t="shared" si="47"/>
        <v>-</v>
      </c>
      <c r="I109" s="637">
        <f t="shared" ref="I109:K109" si="48">IFERROR(I104/SUM($I104:$K104),"-")</f>
        <v>0.10284934687502731</v>
      </c>
      <c r="J109" s="638">
        <f t="shared" si="48"/>
        <v>0.85981643388037865</v>
      </c>
      <c r="K109" s="641">
        <f t="shared" si="48"/>
        <v>3.7334219244594014E-2</v>
      </c>
      <c r="L109" s="638">
        <f t="shared" si="45"/>
        <v>3.077339618607124E-2</v>
      </c>
      <c r="M109" s="638">
        <f t="shared" si="45"/>
        <v>0.86601648808533882</v>
      </c>
      <c r="N109" s="638">
        <f t="shared" si="45"/>
        <v>0.10321011572858985</v>
      </c>
    </row>
    <row r="111" spans="1:14" x14ac:dyDescent="0.25">
      <c r="A111" s="11" t="s">
        <v>340</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35" display="Table A1.1 Total Number of Clients and New Clients in 2017/18 to 2020/21" xr:uid="{313B27D0-4540-4D40-9038-1351FF1BCCE1}"/>
    <hyperlink ref="A23" location="'Notes &amp; Caveats'!A36" display="Table A1.2 Total Number of Benefit Entitlement Checks Carried Out in 2018/19 to 2020/21" xr:uid="{F8651B36-0E95-48F7-ADC1-867EA2CB28B6}"/>
    <hyperlink ref="A31" location="'Notes &amp; Caveats'!A37" display="Table A1.3 Total Number of Referrals in 2017/18 to 2020/21" xr:uid="{A07794AD-9C82-428C-8355-484DFDEAF42E}"/>
    <hyperlink ref="A46" location="'Notes &amp; Caveats'!A38" display="Table A1.4 Referrals by Category in 2017/18 to 2020/21" xr:uid="{260EA49D-76A9-4BB7-B27E-2DE15A8A0EB1}"/>
    <hyperlink ref="A62" location="'Notes &amp; Caveats'!A39" display="Table A1.5 Contact Information in 2020/21" xr:uid="{28BAA624-156E-4F06-A2E0-63EC80C6D1C4}"/>
    <hyperlink ref="A71" location="'Notes &amp; Caveats'!A40" display="Table A1.6 Initial Contacts by Channel in 2017/18 to 2020/21" xr:uid="{9BC9C2C3-5460-4FEC-A3C1-E4C0768DE975}"/>
    <hyperlink ref="A95" location="'Notes &amp; Caveats'!A41" display="Table A1.8 Breakdown of SNSIAP Type I, II and III Activity in 2017/18 to 2020/21" xr:uid="{AB7B4834-938F-45C9-814E-295F319E950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B3" sqref="B3"/>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1" t="s">
        <v>1</v>
      </c>
      <c r="B1" s="901"/>
      <c r="C1" s="901"/>
    </row>
    <row r="2" spans="1:18" x14ac:dyDescent="0.25">
      <c r="A2" s="5" t="s">
        <v>72</v>
      </c>
    </row>
    <row r="3" spans="1:18" x14ac:dyDescent="0.25">
      <c r="A3" s="215" t="s">
        <v>20</v>
      </c>
    </row>
    <row r="4" spans="1:18" x14ac:dyDescent="0.25">
      <c r="A4" s="5"/>
    </row>
    <row r="5" spans="1:18" x14ac:dyDescent="0.25">
      <c r="A5" s="214" t="s">
        <v>341</v>
      </c>
      <c r="C5" s="825" t="s">
        <v>74</v>
      </c>
    </row>
    <row r="6" spans="1:18" x14ac:dyDescent="0.25">
      <c r="A6" s="214" t="s">
        <v>342</v>
      </c>
      <c r="C6" s="825" t="s">
        <v>76</v>
      </c>
    </row>
    <row r="7" spans="1:18" x14ac:dyDescent="0.25">
      <c r="A7" s="214"/>
      <c r="C7" s="370"/>
    </row>
    <row r="8" spans="1:18" x14ac:dyDescent="0.25">
      <c r="A8" s="215" t="s">
        <v>343</v>
      </c>
    </row>
    <row r="9" spans="1:18" x14ac:dyDescent="0.25">
      <c r="A9" s="5"/>
    </row>
    <row r="10" spans="1:18" x14ac:dyDescent="0.25">
      <c r="C10" s="902" t="str">
        <f>$A$1</f>
        <v>South Lanarkshire</v>
      </c>
      <c r="D10" s="903"/>
      <c r="E10" s="903"/>
      <c r="F10" s="903"/>
      <c r="G10" s="903"/>
      <c r="H10" s="903"/>
      <c r="I10" s="903"/>
      <c r="J10" s="904"/>
      <c r="K10" s="902" t="s">
        <v>119</v>
      </c>
      <c r="L10" s="903"/>
      <c r="M10" s="903"/>
      <c r="N10" s="903"/>
      <c r="O10" s="903"/>
      <c r="P10" s="903"/>
      <c r="Q10" s="903"/>
      <c r="R10" s="903"/>
    </row>
    <row r="11" spans="1:18" x14ac:dyDescent="0.25">
      <c r="B11" s="347"/>
      <c r="C11" s="918" t="s">
        <v>344</v>
      </c>
      <c r="D11" s="919"/>
      <c r="E11" s="919"/>
      <c r="F11" s="919"/>
      <c r="G11" s="919"/>
      <c r="H11" s="919"/>
      <c r="I11" s="944"/>
      <c r="J11" s="615" t="s">
        <v>128</v>
      </c>
      <c r="K11" s="918" t="s">
        <v>344</v>
      </c>
      <c r="L11" s="919"/>
      <c r="M11" s="919"/>
      <c r="N11" s="919"/>
      <c r="O11" s="919"/>
      <c r="P11" s="919"/>
      <c r="Q11" s="944"/>
      <c r="R11" s="539" t="s">
        <v>128</v>
      </c>
    </row>
    <row r="12" spans="1:18" ht="15.75" thickBot="1" x14ac:dyDescent="0.3">
      <c r="B12" s="411" t="s">
        <v>345</v>
      </c>
      <c r="C12" s="643" t="s">
        <v>346</v>
      </c>
      <c r="D12" s="644" t="s">
        <v>347</v>
      </c>
      <c r="E12" s="644" t="s">
        <v>348</v>
      </c>
      <c r="F12" s="644" t="s">
        <v>123</v>
      </c>
      <c r="G12" s="644" t="s">
        <v>125</v>
      </c>
      <c r="H12" s="644" t="s">
        <v>126</v>
      </c>
      <c r="I12" s="681" t="s">
        <v>127</v>
      </c>
      <c r="J12" s="646" t="s">
        <v>127</v>
      </c>
      <c r="K12" s="643" t="s">
        <v>346</v>
      </c>
      <c r="L12" s="644" t="s">
        <v>347</v>
      </c>
      <c r="M12" s="644" t="s">
        <v>348</v>
      </c>
      <c r="N12" s="644" t="s">
        <v>123</v>
      </c>
      <c r="O12" s="644" t="s">
        <v>125</v>
      </c>
      <c r="P12" s="644" t="s">
        <v>126</v>
      </c>
      <c r="Q12" s="644" t="s">
        <v>127</v>
      </c>
      <c r="R12" s="645" t="s">
        <v>127</v>
      </c>
    </row>
    <row r="13" spans="1:18" ht="30.75" customHeight="1" x14ac:dyDescent="0.25">
      <c r="B13" s="647" t="s">
        <v>349</v>
      </c>
      <c r="C13" s="364" t="s">
        <v>350</v>
      </c>
      <c r="D13" s="353" t="s">
        <v>350</v>
      </c>
      <c r="E13" s="353" t="s">
        <v>350</v>
      </c>
      <c r="F13" s="353" t="s">
        <v>350</v>
      </c>
      <c r="G13" s="353" t="s">
        <v>350</v>
      </c>
      <c r="H13" s="353" t="s">
        <v>350</v>
      </c>
      <c r="I13" s="682">
        <v>443.1</v>
      </c>
      <c r="J13" s="365">
        <f>IFERROR(I13/SUM($I$13:$I$15),"-")</f>
        <v>0.70523635206111723</v>
      </c>
      <c r="K13" s="364" t="s">
        <v>350</v>
      </c>
      <c r="L13" s="353" t="s">
        <v>350</v>
      </c>
      <c r="M13" s="353" t="s">
        <v>350</v>
      </c>
      <c r="N13" s="353" t="s">
        <v>350</v>
      </c>
      <c r="O13" s="353" t="s">
        <v>350</v>
      </c>
      <c r="P13" s="353" t="s">
        <v>350</v>
      </c>
      <c r="Q13" s="353">
        <v>8917.0499999999993</v>
      </c>
      <c r="R13" s="354">
        <f>IFERROR(Q13/SUM($Q$13:$Q$15),"-")</f>
        <v>0.75589039354059384</v>
      </c>
    </row>
    <row r="14" spans="1:18" ht="30.75" customHeight="1" x14ac:dyDescent="0.25">
      <c r="B14" s="648" t="s">
        <v>351</v>
      </c>
      <c r="C14" s="366">
        <v>223</v>
      </c>
      <c r="D14" s="355">
        <v>280</v>
      </c>
      <c r="E14" s="355">
        <v>310</v>
      </c>
      <c r="F14" s="355">
        <v>276</v>
      </c>
      <c r="G14" s="355">
        <v>276</v>
      </c>
      <c r="H14" s="356">
        <v>262</v>
      </c>
      <c r="I14" s="683">
        <v>169</v>
      </c>
      <c r="J14" s="367">
        <f>IFERROR(I14/SUM($I$13:$I$15),"-")</f>
        <v>0.26897978672608625</v>
      </c>
      <c r="K14" s="366">
        <v>1616</v>
      </c>
      <c r="L14" s="355">
        <v>1637</v>
      </c>
      <c r="M14" s="355">
        <v>2196</v>
      </c>
      <c r="N14" s="355">
        <v>1244</v>
      </c>
      <c r="O14" s="355">
        <v>2550</v>
      </c>
      <c r="P14" s="356">
        <v>887.9</v>
      </c>
      <c r="Q14" s="356">
        <v>1502.55</v>
      </c>
      <c r="R14" s="686">
        <f>IFERROR(Q14/SUM($Q$13:$Q$15),"-")</f>
        <v>0.12736982643524702</v>
      </c>
    </row>
    <row r="15" spans="1:18" ht="30.75" customHeight="1" x14ac:dyDescent="0.25">
      <c r="B15" s="647" t="s">
        <v>352</v>
      </c>
      <c r="C15" s="368">
        <v>68</v>
      </c>
      <c r="D15" s="357">
        <v>73</v>
      </c>
      <c r="E15" s="357">
        <v>118</v>
      </c>
      <c r="F15" s="357">
        <v>46</v>
      </c>
      <c r="G15" s="357">
        <v>11</v>
      </c>
      <c r="H15" s="358">
        <v>5</v>
      </c>
      <c r="I15" s="684">
        <v>16.2</v>
      </c>
      <c r="J15" s="369">
        <f>IFERROR(I15/SUM($I$13:$I$15),"-")</f>
        <v>2.5783861212796431E-2</v>
      </c>
      <c r="K15" s="368">
        <v>1980</v>
      </c>
      <c r="L15" s="357">
        <v>2052</v>
      </c>
      <c r="M15" s="357">
        <v>2103</v>
      </c>
      <c r="N15" s="357">
        <v>2883</v>
      </c>
      <c r="O15" s="357">
        <v>1058</v>
      </c>
      <c r="P15" s="358">
        <v>1389.7</v>
      </c>
      <c r="Q15" s="358">
        <v>1377.15</v>
      </c>
      <c r="R15" s="687">
        <f>IFERROR(Q15/SUM($Q$13:$Q$15),"-")</f>
        <v>0.11673978002415922</v>
      </c>
    </row>
    <row r="16" spans="1:18" ht="30.75" customHeight="1" thickBot="1" x14ac:dyDescent="0.3">
      <c r="B16" s="676" t="s">
        <v>353</v>
      </c>
      <c r="C16" s="677">
        <f t="shared" ref="C16:H16" si="0">SUM(C23:C34)</f>
        <v>1075</v>
      </c>
      <c r="D16" s="678">
        <f t="shared" si="0"/>
        <v>988</v>
      </c>
      <c r="E16" s="678">
        <f t="shared" si="0"/>
        <v>885</v>
      </c>
      <c r="F16" s="678">
        <f t="shared" si="0"/>
        <v>871</v>
      </c>
      <c r="G16" s="678">
        <f t="shared" si="0"/>
        <v>990</v>
      </c>
      <c r="H16" s="679">
        <f t="shared" si="0"/>
        <v>672.61</v>
      </c>
      <c r="I16" s="685">
        <v>20.100000000000001</v>
      </c>
      <c r="J16" s="680"/>
      <c r="K16" s="677">
        <f t="shared" ref="K16:P16" si="1">SUM(Q23:Q34)</f>
        <v>7463</v>
      </c>
      <c r="L16" s="678">
        <f t="shared" si="1"/>
        <v>8022</v>
      </c>
      <c r="M16" s="678">
        <f t="shared" si="1"/>
        <v>11268</v>
      </c>
      <c r="N16" s="678">
        <f t="shared" si="1"/>
        <v>10139</v>
      </c>
      <c r="O16" s="678">
        <f t="shared" si="1"/>
        <v>7350</v>
      </c>
      <c r="P16" s="679">
        <f t="shared" si="1"/>
        <v>6116.3099999999995</v>
      </c>
      <c r="Q16" s="679">
        <v>4858.41</v>
      </c>
      <c r="R16" s="688"/>
    </row>
    <row r="18" spans="1:29" x14ac:dyDescent="0.25">
      <c r="A18" s="215" t="s">
        <v>354</v>
      </c>
    </row>
    <row r="19" spans="1:29" x14ac:dyDescent="0.25">
      <c r="A19" s="5"/>
    </row>
    <row r="20" spans="1:29" x14ac:dyDescent="0.25">
      <c r="B20" s="5" t="s">
        <v>130</v>
      </c>
      <c r="C20" s="945" t="str">
        <f>$A$1</f>
        <v>South Lanarkshire</v>
      </c>
      <c r="D20" s="909"/>
      <c r="E20" s="909"/>
      <c r="F20" s="909"/>
      <c r="G20" s="909"/>
      <c r="H20" s="909"/>
      <c r="I20" s="909"/>
      <c r="J20" s="909"/>
      <c r="K20" s="909"/>
      <c r="L20" s="909"/>
      <c r="M20" s="909"/>
      <c r="N20" s="909"/>
      <c r="O20" s="909"/>
      <c r="P20" s="946"/>
      <c r="Q20" s="945" t="s">
        <v>119</v>
      </c>
      <c r="R20" s="909"/>
      <c r="S20" s="909"/>
      <c r="T20" s="909"/>
      <c r="U20" s="909"/>
      <c r="V20" s="909"/>
      <c r="W20" s="909"/>
      <c r="X20" s="909"/>
      <c r="Y20" s="909"/>
      <c r="Z20" s="909"/>
      <c r="AA20" s="909"/>
      <c r="AB20" s="909"/>
      <c r="AC20" s="909"/>
    </row>
    <row r="21" spans="1:29" x14ac:dyDescent="0.25">
      <c r="B21" s="347"/>
      <c r="C21" s="918" t="s">
        <v>344</v>
      </c>
      <c r="D21" s="919"/>
      <c r="E21" s="919"/>
      <c r="F21" s="919"/>
      <c r="G21" s="919"/>
      <c r="H21" s="919"/>
      <c r="I21" s="944"/>
      <c r="J21" s="929" t="s">
        <v>128</v>
      </c>
      <c r="K21" s="919"/>
      <c r="L21" s="919"/>
      <c r="M21" s="919"/>
      <c r="N21" s="919"/>
      <c r="O21" s="919"/>
      <c r="P21" s="925"/>
      <c r="Q21" s="918" t="s">
        <v>344</v>
      </c>
      <c r="R21" s="919"/>
      <c r="S21" s="919"/>
      <c r="T21" s="919"/>
      <c r="U21" s="919"/>
      <c r="V21" s="919"/>
      <c r="W21" s="944"/>
      <c r="X21" s="929" t="s">
        <v>128</v>
      </c>
      <c r="Y21" s="919"/>
      <c r="Z21" s="919"/>
      <c r="AA21" s="919"/>
      <c r="AB21" s="919"/>
      <c r="AC21" s="919"/>
    </row>
    <row r="22" spans="1:29" ht="15.75" thickBot="1" x14ac:dyDescent="0.3">
      <c r="B22" s="411" t="s">
        <v>355</v>
      </c>
      <c r="C22" s="361" t="s">
        <v>346</v>
      </c>
      <c r="D22" s="346" t="s">
        <v>347</v>
      </c>
      <c r="E22" s="346" t="s">
        <v>348</v>
      </c>
      <c r="F22" s="346" t="s">
        <v>123</v>
      </c>
      <c r="G22" s="346" t="s">
        <v>125</v>
      </c>
      <c r="H22" s="346" t="s">
        <v>126</v>
      </c>
      <c r="I22" s="346" t="s">
        <v>127</v>
      </c>
      <c r="J22" s="348" t="s">
        <v>346</v>
      </c>
      <c r="K22" s="346" t="s">
        <v>347</v>
      </c>
      <c r="L22" s="346" t="s">
        <v>348</v>
      </c>
      <c r="M22" s="346" t="s">
        <v>123</v>
      </c>
      <c r="N22" s="346" t="s">
        <v>125</v>
      </c>
      <c r="O22" s="346" t="s">
        <v>126</v>
      </c>
      <c r="P22" s="411" t="s">
        <v>127</v>
      </c>
      <c r="Q22" s="361" t="s">
        <v>346</v>
      </c>
      <c r="R22" s="346" t="s">
        <v>347</v>
      </c>
      <c r="S22" s="346" t="s">
        <v>348</v>
      </c>
      <c r="T22" s="346" t="s">
        <v>123</v>
      </c>
      <c r="U22" s="346" t="s">
        <v>125</v>
      </c>
      <c r="V22" s="346" t="s">
        <v>126</v>
      </c>
      <c r="W22" s="346" t="s">
        <v>127</v>
      </c>
      <c r="X22" s="348" t="s">
        <v>346</v>
      </c>
      <c r="Y22" s="346" t="s">
        <v>347</v>
      </c>
      <c r="Z22" s="346" t="s">
        <v>348</v>
      </c>
      <c r="AA22" s="346" t="s">
        <v>123</v>
      </c>
      <c r="AB22" s="346" t="s">
        <v>125</v>
      </c>
      <c r="AC22" s="346" t="s">
        <v>127</v>
      </c>
    </row>
    <row r="23" spans="1:29" x14ac:dyDescent="0.25">
      <c r="B23" s="649" t="s">
        <v>356</v>
      </c>
      <c r="C23" s="650">
        <v>67</v>
      </c>
      <c r="D23" s="651">
        <v>55</v>
      </c>
      <c r="E23" s="651">
        <v>45</v>
      </c>
      <c r="F23" s="651">
        <v>16</v>
      </c>
      <c r="G23" s="651">
        <v>27</v>
      </c>
      <c r="H23" s="651">
        <v>1</v>
      </c>
      <c r="I23" s="651">
        <v>2.75</v>
      </c>
      <c r="J23" s="652">
        <f>IFERROR(C23/SUM(C$23:C$35),"-")</f>
        <v>5.6779661016949153E-2</v>
      </c>
      <c r="K23" s="653">
        <f t="shared" ref="K23:P23" si="2">IFERROR(D23/SUM(D$23:D$35),"-")</f>
        <v>5.3140096618357488E-2</v>
      </c>
      <c r="L23" s="653">
        <f t="shared" si="2"/>
        <v>4.7418335089567963E-2</v>
      </c>
      <c r="M23" s="653">
        <f t="shared" si="2"/>
        <v>1.8369690011481057E-2</v>
      </c>
      <c r="N23" s="653">
        <f t="shared" si="2"/>
        <v>2.5787965616045846E-2</v>
      </c>
      <c r="O23" s="653">
        <f t="shared" si="2"/>
        <v>1.2680699974638599E-3</v>
      </c>
      <c r="P23" s="654">
        <f t="shared" si="2"/>
        <v>6.9173688844170545E-3</v>
      </c>
      <c r="Q23" s="650" t="s">
        <v>124</v>
      </c>
      <c r="R23" s="651">
        <v>430</v>
      </c>
      <c r="S23" s="651">
        <v>547</v>
      </c>
      <c r="T23" s="651">
        <v>276</v>
      </c>
      <c r="U23" s="651">
        <v>341</v>
      </c>
      <c r="V23" s="651">
        <v>178.8</v>
      </c>
      <c r="W23" s="651">
        <v>197.95</v>
      </c>
      <c r="X23" s="652" t="str">
        <f>IFERROR(Q23/SUM(Q$23:Q$35),"-")</f>
        <v>-</v>
      </c>
      <c r="Y23" s="653">
        <f t="shared" ref="Y23:AC23" si="3">IFERROR(R23/SUM(R$23:R$35),"-")</f>
        <v>4.8478015783540024E-2</v>
      </c>
      <c r="Z23" s="653">
        <f t="shared" si="3"/>
        <v>4.5705213903743318E-2</v>
      </c>
      <c r="AA23" s="653">
        <f t="shared" si="3"/>
        <v>2.6059862147106032E-2</v>
      </c>
      <c r="AB23" s="653">
        <f t="shared" si="3"/>
        <v>3.4288587229763703E-2</v>
      </c>
      <c r="AC23" s="653">
        <f t="shared" si="3"/>
        <v>1.7041912811744053E-2</v>
      </c>
    </row>
    <row r="24" spans="1:29" x14ac:dyDescent="0.25">
      <c r="B24" s="360" t="s">
        <v>357</v>
      </c>
      <c r="C24" s="363">
        <v>0</v>
      </c>
      <c r="D24" s="350">
        <v>3</v>
      </c>
      <c r="E24" s="350">
        <v>0</v>
      </c>
      <c r="F24" s="350">
        <v>1</v>
      </c>
      <c r="G24" s="350">
        <v>2</v>
      </c>
      <c r="H24" s="350">
        <v>1</v>
      </c>
      <c r="I24" s="350">
        <v>0</v>
      </c>
      <c r="J24" s="352">
        <f t="shared" ref="J24:J35" si="4">IFERROR(C24/SUM(C$23:C$35),"-")</f>
        <v>0</v>
      </c>
      <c r="K24" s="397">
        <f t="shared" ref="K24:K35" si="5">IFERROR(D24/SUM(D$23:D$35),"-")</f>
        <v>2.8985507246376812E-3</v>
      </c>
      <c r="L24" s="397">
        <f t="shared" ref="L24:L35" si="6">IFERROR(E24/SUM(E$23:E$35),"-")</f>
        <v>0</v>
      </c>
      <c r="M24" s="397">
        <f t="shared" ref="M24:M35" si="7">IFERROR(F24/SUM(F$23:F$35),"-")</f>
        <v>1.148105625717566E-3</v>
      </c>
      <c r="N24" s="397">
        <f t="shared" ref="N24:N35" si="8">IFERROR(G24/SUM(G$23:G$35),"-")</f>
        <v>1.9102196752626551E-3</v>
      </c>
      <c r="O24" s="397">
        <f t="shared" ref="O24:O35" si="9">IFERROR(H24/SUM(H$23:H$35),"-")</f>
        <v>1.2680699974638599E-3</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358</v>
      </c>
      <c r="C25" s="362">
        <v>131</v>
      </c>
      <c r="D25" s="349">
        <v>105</v>
      </c>
      <c r="E25" s="349">
        <v>96</v>
      </c>
      <c r="F25" s="349">
        <v>68</v>
      </c>
      <c r="G25" s="349">
        <v>91</v>
      </c>
      <c r="H25" s="349">
        <v>66.319999999999993</v>
      </c>
      <c r="I25" s="349">
        <v>13.35</v>
      </c>
      <c r="J25" s="351">
        <f t="shared" si="4"/>
        <v>0.11101694915254237</v>
      </c>
      <c r="K25" s="249">
        <f t="shared" si="5"/>
        <v>0.10144927536231885</v>
      </c>
      <c r="L25" s="249">
        <f t="shared" si="6"/>
        <v>0.10115911485774499</v>
      </c>
      <c r="M25" s="249">
        <f t="shared" si="7"/>
        <v>7.8071182548794485E-2</v>
      </c>
      <c r="N25" s="249">
        <f t="shared" si="8"/>
        <v>8.6914995224450814E-2</v>
      </c>
      <c r="O25" s="249">
        <f t="shared" si="9"/>
        <v>8.409840223180319E-2</v>
      </c>
      <c r="P25" s="250">
        <f t="shared" si="10"/>
        <v>3.3580681675260973E-2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359</v>
      </c>
      <c r="C26" s="363">
        <v>47</v>
      </c>
      <c r="D26" s="350">
        <v>49</v>
      </c>
      <c r="E26" s="350">
        <v>46</v>
      </c>
      <c r="F26" s="350">
        <v>49</v>
      </c>
      <c r="G26" s="350">
        <v>51</v>
      </c>
      <c r="H26" s="350">
        <v>34</v>
      </c>
      <c r="I26" s="350">
        <v>71</v>
      </c>
      <c r="J26" s="352">
        <f t="shared" si="4"/>
        <v>3.9830508474576268E-2</v>
      </c>
      <c r="K26" s="397">
        <f t="shared" si="5"/>
        <v>4.7342995169082129E-2</v>
      </c>
      <c r="L26" s="397">
        <f t="shared" si="6"/>
        <v>4.8472075869336141E-2</v>
      </c>
      <c r="M26" s="397">
        <f t="shared" si="7"/>
        <v>5.6257175660160738E-2</v>
      </c>
      <c r="N26" s="397">
        <f t="shared" si="8"/>
        <v>4.8710601719197708E-2</v>
      </c>
      <c r="O26" s="397">
        <f t="shared" si="9"/>
        <v>4.3114379913771241E-2</v>
      </c>
      <c r="P26" s="252">
        <f t="shared" si="10"/>
        <v>0.17859388756131303</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360</v>
      </c>
      <c r="C27" s="362">
        <v>34</v>
      </c>
      <c r="D27" s="349">
        <v>96</v>
      </c>
      <c r="E27" s="349">
        <v>29</v>
      </c>
      <c r="F27" s="349">
        <v>32</v>
      </c>
      <c r="G27" s="349">
        <v>26</v>
      </c>
      <c r="H27" s="349">
        <v>32.659999999999997</v>
      </c>
      <c r="I27" s="349">
        <f>C49</f>
        <v>24.45</v>
      </c>
      <c r="J27" s="351">
        <f t="shared" si="4"/>
        <v>2.8813559322033899E-2</v>
      </c>
      <c r="K27" s="249">
        <f t="shared" si="5"/>
        <v>9.2753623188405798E-2</v>
      </c>
      <c r="L27" s="249">
        <f t="shared" si="6"/>
        <v>3.0558482613277135E-2</v>
      </c>
      <c r="M27" s="249">
        <f t="shared" si="7"/>
        <v>3.6739380022962113E-2</v>
      </c>
      <c r="N27" s="249">
        <f t="shared" si="8"/>
        <v>2.4832855778414518E-2</v>
      </c>
      <c r="O27" s="249">
        <f t="shared" si="9"/>
        <v>4.1415166117169659E-2</v>
      </c>
      <c r="P27" s="250">
        <f t="shared" si="10"/>
        <v>6.1501697899635263E-2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361</v>
      </c>
      <c r="C28" s="363">
        <v>0</v>
      </c>
      <c r="D28" s="350">
        <v>0</v>
      </c>
      <c r="E28" s="350">
        <v>16</v>
      </c>
      <c r="F28" s="350">
        <v>17</v>
      </c>
      <c r="G28" s="350">
        <v>12</v>
      </c>
      <c r="H28" s="350">
        <v>0</v>
      </c>
      <c r="I28" s="350">
        <v>0</v>
      </c>
      <c r="J28" s="352">
        <f t="shared" si="4"/>
        <v>0</v>
      </c>
      <c r="K28" s="397">
        <f t="shared" si="5"/>
        <v>0</v>
      </c>
      <c r="L28" s="397">
        <f t="shared" si="6"/>
        <v>1.6859852476290831E-2</v>
      </c>
      <c r="M28" s="397">
        <f t="shared" si="7"/>
        <v>1.9517795637198621E-2</v>
      </c>
      <c r="N28" s="397">
        <f t="shared" si="8"/>
        <v>1.1461318051575931E-2</v>
      </c>
      <c r="O28" s="397">
        <f t="shared" si="9"/>
        <v>0</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362</v>
      </c>
      <c r="C29" s="362">
        <v>0</v>
      </c>
      <c r="D29" s="349">
        <v>0</v>
      </c>
      <c r="E29" s="349">
        <v>1</v>
      </c>
      <c r="F29" s="349">
        <v>25</v>
      </c>
      <c r="G29" s="349">
        <v>52</v>
      </c>
      <c r="H29" s="349">
        <v>6</v>
      </c>
      <c r="I29" s="349">
        <v>13</v>
      </c>
      <c r="J29" s="351">
        <f t="shared" si="4"/>
        <v>0</v>
      </c>
      <c r="K29" s="249">
        <f t="shared" si="5"/>
        <v>0</v>
      </c>
      <c r="L29" s="249">
        <f t="shared" si="6"/>
        <v>1.053740779768177E-3</v>
      </c>
      <c r="M29" s="249">
        <f t="shared" si="7"/>
        <v>2.8702640642939151E-2</v>
      </c>
      <c r="N29" s="249">
        <f t="shared" si="8"/>
        <v>4.9665711556829036E-2</v>
      </c>
      <c r="O29" s="249">
        <f t="shared" si="9"/>
        <v>7.6084199847831595E-3</v>
      </c>
      <c r="P29" s="250">
        <f t="shared" si="10"/>
        <v>3.2700289271789709E-2</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363</v>
      </c>
      <c r="C30" s="363">
        <v>293</v>
      </c>
      <c r="D30" s="350">
        <v>189</v>
      </c>
      <c r="E30" s="350">
        <v>182</v>
      </c>
      <c r="F30" s="350">
        <v>235</v>
      </c>
      <c r="G30" s="350">
        <v>312</v>
      </c>
      <c r="H30" s="350">
        <v>147.99</v>
      </c>
      <c r="I30" s="350">
        <v>40.35</v>
      </c>
      <c r="J30" s="352">
        <f t="shared" si="4"/>
        <v>0.24830508474576271</v>
      </c>
      <c r="K30" s="397">
        <f t="shared" si="5"/>
        <v>0.18260869565217391</v>
      </c>
      <c r="L30" s="397">
        <f t="shared" si="6"/>
        <v>0.19178082191780821</v>
      </c>
      <c r="M30" s="397">
        <f t="shared" si="7"/>
        <v>0.26980482204362799</v>
      </c>
      <c r="N30" s="397">
        <f t="shared" si="8"/>
        <v>0.29799426934097423</v>
      </c>
      <c r="O30" s="397">
        <f t="shared" si="9"/>
        <v>0.18766167892467664</v>
      </c>
      <c r="P30" s="252">
        <f t="shared" si="10"/>
        <v>0.10149666708590115</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364</v>
      </c>
      <c r="C31" s="362">
        <v>0</v>
      </c>
      <c r="D31" s="349">
        <v>0</v>
      </c>
      <c r="E31" s="349">
        <v>0</v>
      </c>
      <c r="F31" s="349">
        <v>55</v>
      </c>
      <c r="G31" s="349">
        <v>6</v>
      </c>
      <c r="H31" s="349">
        <v>0</v>
      </c>
      <c r="I31" s="349">
        <v>0</v>
      </c>
      <c r="J31" s="351">
        <f t="shared" si="4"/>
        <v>0</v>
      </c>
      <c r="K31" s="249">
        <f t="shared" si="5"/>
        <v>0</v>
      </c>
      <c r="L31" s="249">
        <f t="shared" si="6"/>
        <v>0</v>
      </c>
      <c r="M31" s="249">
        <f t="shared" si="7"/>
        <v>6.3145809414466125E-2</v>
      </c>
      <c r="N31" s="249">
        <f t="shared" si="8"/>
        <v>5.7306590257879654E-3</v>
      </c>
      <c r="O31" s="249">
        <f t="shared" si="9"/>
        <v>0</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365</v>
      </c>
      <c r="C32" s="363">
        <v>157</v>
      </c>
      <c r="D32" s="350">
        <v>180</v>
      </c>
      <c r="E32" s="350">
        <v>144</v>
      </c>
      <c r="F32" s="350">
        <v>145</v>
      </c>
      <c r="G32" s="350">
        <v>180</v>
      </c>
      <c r="H32" s="350">
        <v>157</v>
      </c>
      <c r="I32" s="350">
        <f>C57</f>
        <v>75.75</v>
      </c>
      <c r="J32" s="352">
        <f t="shared" si="4"/>
        <v>0.13305084745762713</v>
      </c>
      <c r="K32" s="397">
        <f t="shared" si="5"/>
        <v>0.17391304347826086</v>
      </c>
      <c r="L32" s="397">
        <f t="shared" si="6"/>
        <v>0.1517386722866175</v>
      </c>
      <c r="M32" s="397">
        <f t="shared" si="7"/>
        <v>0.16647531572904709</v>
      </c>
      <c r="N32" s="397">
        <f t="shared" si="8"/>
        <v>0.17191977077363896</v>
      </c>
      <c r="O32" s="397">
        <f t="shared" si="9"/>
        <v>0.19908698960182603</v>
      </c>
      <c r="P32" s="252">
        <f t="shared" si="10"/>
        <v>0.19054207017985159</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366</v>
      </c>
      <c r="C33" s="362">
        <v>344</v>
      </c>
      <c r="D33" s="349">
        <v>309</v>
      </c>
      <c r="E33" s="349">
        <v>322</v>
      </c>
      <c r="F33" s="349">
        <v>225</v>
      </c>
      <c r="G33" s="349">
        <v>228</v>
      </c>
      <c r="H33" s="349">
        <v>219.32</v>
      </c>
      <c r="I33" s="349">
        <v>108.7</v>
      </c>
      <c r="J33" s="351">
        <f t="shared" si="4"/>
        <v>0.29152542372881357</v>
      </c>
      <c r="K33" s="249">
        <f t="shared" si="5"/>
        <v>0.29855072463768118</v>
      </c>
      <c r="L33" s="249">
        <f t="shared" si="6"/>
        <v>0.33930453108535302</v>
      </c>
      <c r="M33" s="249">
        <f t="shared" si="7"/>
        <v>0.25832376578645233</v>
      </c>
      <c r="N33" s="249">
        <f t="shared" si="8"/>
        <v>0.2177650429799427</v>
      </c>
      <c r="O33" s="249">
        <f t="shared" si="9"/>
        <v>0.27811311184377374</v>
      </c>
      <c r="P33" s="250">
        <f t="shared" si="10"/>
        <v>0.27342472644950322</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367</v>
      </c>
      <c r="C34" s="363">
        <v>2</v>
      </c>
      <c r="D34" s="350">
        <v>2</v>
      </c>
      <c r="E34" s="350">
        <v>4</v>
      </c>
      <c r="F34" s="350">
        <v>3</v>
      </c>
      <c r="G34" s="350">
        <v>3</v>
      </c>
      <c r="H34" s="350">
        <v>7.32</v>
      </c>
      <c r="I34" s="350">
        <v>0</v>
      </c>
      <c r="J34" s="352">
        <f t="shared" si="4"/>
        <v>1.6949152542372881E-3</v>
      </c>
      <c r="K34" s="397">
        <f t="shared" si="5"/>
        <v>1.9323671497584541E-3</v>
      </c>
      <c r="L34" s="397">
        <f t="shared" si="6"/>
        <v>4.2149631190727078E-3</v>
      </c>
      <c r="M34" s="397">
        <f t="shared" si="7"/>
        <v>3.4443168771526979E-3</v>
      </c>
      <c r="N34" s="397">
        <f t="shared" si="8"/>
        <v>2.8653295128939827E-3</v>
      </c>
      <c r="O34" s="397">
        <f t="shared" si="9"/>
        <v>9.2822723814354555E-3</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55" t="s">
        <v>175</v>
      </c>
      <c r="C35" s="656">
        <v>105</v>
      </c>
      <c r="D35" s="657">
        <v>47</v>
      </c>
      <c r="E35" s="657">
        <v>64</v>
      </c>
      <c r="F35" s="657">
        <v>0</v>
      </c>
      <c r="G35" s="657">
        <v>57</v>
      </c>
      <c r="H35" s="658">
        <v>115.99</v>
      </c>
      <c r="I35" s="658">
        <f>SUM(C63,C41,C45:C48,C56,C60)</f>
        <v>48.2</v>
      </c>
      <c r="J35" s="659">
        <f t="shared" si="4"/>
        <v>8.8983050847457626E-2</v>
      </c>
      <c r="K35" s="660">
        <f t="shared" si="5"/>
        <v>4.5410628019323669E-2</v>
      </c>
      <c r="L35" s="660">
        <f t="shared" si="6"/>
        <v>6.7439409905163325E-2</v>
      </c>
      <c r="M35" s="660">
        <f t="shared" si="7"/>
        <v>0</v>
      </c>
      <c r="N35" s="660">
        <f t="shared" si="8"/>
        <v>5.4441260744985676E-2</v>
      </c>
      <c r="O35" s="661">
        <f t="shared" si="9"/>
        <v>0.14708343900583312</v>
      </c>
      <c r="P35" s="662">
        <f t="shared" si="10"/>
        <v>0.12124261099232801</v>
      </c>
      <c r="Q35" s="656">
        <v>2124</v>
      </c>
      <c r="R35" s="657">
        <v>848</v>
      </c>
      <c r="S35" s="657">
        <v>700</v>
      </c>
      <c r="T35" s="657">
        <v>452</v>
      </c>
      <c r="U35" s="657">
        <v>2595</v>
      </c>
      <c r="V35" s="658">
        <v>4375.47</v>
      </c>
      <c r="W35" s="658">
        <f>SUM(E63,E41,E45:E48,E56,E60)</f>
        <v>5202.1399999999994</v>
      </c>
      <c r="X35" s="659">
        <f t="shared" si="11"/>
        <v>0.22155001564618754</v>
      </c>
      <c r="Y35" s="660">
        <f t="shared" si="12"/>
        <v>9.5603156708004511E-2</v>
      </c>
      <c r="Z35" s="660">
        <f t="shared" si="13"/>
        <v>5.8489304812834222E-2</v>
      </c>
      <c r="AA35" s="660">
        <f t="shared" si="14"/>
        <v>4.2677745255405533E-2</v>
      </c>
      <c r="AB35" s="660">
        <f t="shared" si="15"/>
        <v>0.26093514328808448</v>
      </c>
      <c r="AC35" s="660">
        <f t="shared" si="16"/>
        <v>0.4170379096778622</v>
      </c>
    </row>
    <row r="37" spans="2:30" x14ac:dyDescent="0.25">
      <c r="B37" s="5" t="s">
        <v>135</v>
      </c>
      <c r="C37" s="902" t="s">
        <v>127</v>
      </c>
      <c r="D37" s="903"/>
      <c r="E37" s="903"/>
      <c r="F37" s="903"/>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8" t="str">
        <f>$A$1</f>
        <v>South Lanarkshire</v>
      </c>
      <c r="D38" s="925"/>
      <c r="E38" s="919" t="s">
        <v>119</v>
      </c>
      <c r="F38" s="9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368</v>
      </c>
      <c r="C39" s="663" t="s">
        <v>122</v>
      </c>
      <c r="D39" s="411" t="s">
        <v>128</v>
      </c>
      <c r="E39" s="663" t="s">
        <v>122</v>
      </c>
      <c r="F39" s="346" t="s">
        <v>128</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7" t="s">
        <v>356</v>
      </c>
      <c r="C40" s="898">
        <v>2.75</v>
      </c>
      <c r="D40" s="899">
        <f>IFERROR((C40/SUM(C$40:C$49,C$52:C$57,C$60:C$63)),"-")</f>
        <v>6.9173688844170545E-3</v>
      </c>
      <c r="E40" s="898">
        <v>197.95</v>
      </c>
      <c r="F40" s="900">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369</v>
      </c>
      <c r="C41" s="665">
        <v>0</v>
      </c>
      <c r="D41" s="250">
        <f t="shared" ref="D41:D63" si="18">IFERROR((C41/SUM(C$40:C$49,C$52:C$57,C$60:C$63)),"-")</f>
        <v>0</v>
      </c>
      <c r="E41" s="665">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357</v>
      </c>
      <c r="C42" s="664">
        <v>0</v>
      </c>
      <c r="D42" s="252">
        <f t="shared" si="18"/>
        <v>0</v>
      </c>
      <c r="E42" s="664">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358</v>
      </c>
      <c r="C43" s="665">
        <v>13.35</v>
      </c>
      <c r="D43" s="250">
        <f t="shared" si="18"/>
        <v>3.3580681675260973E-2</v>
      </c>
      <c r="E43" s="665">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359</v>
      </c>
      <c r="C44" s="664">
        <v>71</v>
      </c>
      <c r="D44" s="252">
        <f t="shared" si="18"/>
        <v>0.17859388756131303</v>
      </c>
      <c r="E44" s="664">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370</v>
      </c>
      <c r="C45" s="665">
        <v>0</v>
      </c>
      <c r="D45" s="250">
        <f t="shared" si="18"/>
        <v>0</v>
      </c>
      <c r="E45" s="665">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371</v>
      </c>
      <c r="C46" s="664">
        <v>3</v>
      </c>
      <c r="D46" s="252">
        <f t="shared" si="18"/>
        <v>7.5462206011822413E-3</v>
      </c>
      <c r="E46" s="664">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372</v>
      </c>
      <c r="C47" s="665">
        <v>2</v>
      </c>
      <c r="D47" s="250">
        <f t="shared" si="18"/>
        <v>5.0308137341214939E-3</v>
      </c>
      <c r="E47" s="665">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373</v>
      </c>
      <c r="C48" s="664">
        <v>0</v>
      </c>
      <c r="D48" s="252">
        <f t="shared" si="18"/>
        <v>0</v>
      </c>
      <c r="E48" s="664">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360</v>
      </c>
      <c r="C49" s="665">
        <v>24.45</v>
      </c>
      <c r="D49" s="250">
        <f t="shared" si="18"/>
        <v>6.1501697899635263E-2</v>
      </c>
      <c r="E49" s="665">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7" t="s">
        <v>374</v>
      </c>
      <c r="C50" s="668">
        <v>9.4499999999999993</v>
      </c>
      <c r="D50" s="671">
        <f t="shared" si="18"/>
        <v>2.3770594893724059E-2</v>
      </c>
      <c r="E50" s="668">
        <v>76.349999999999994</v>
      </c>
      <c r="F50" s="674">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69" t="s">
        <v>375</v>
      </c>
      <c r="C51" s="670">
        <v>0</v>
      </c>
      <c r="D51" s="672">
        <f t="shared" si="18"/>
        <v>0</v>
      </c>
      <c r="E51" s="670">
        <v>18.25</v>
      </c>
      <c r="F51" s="675">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361</v>
      </c>
      <c r="C52" s="664">
        <v>0</v>
      </c>
      <c r="D52" s="252">
        <f t="shared" si="18"/>
        <v>0</v>
      </c>
      <c r="E52" s="664">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362</v>
      </c>
      <c r="C53" s="665">
        <v>13</v>
      </c>
      <c r="D53" s="250">
        <f t="shared" si="18"/>
        <v>3.2700289271789709E-2</v>
      </c>
      <c r="E53" s="665">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363</v>
      </c>
      <c r="C54" s="664">
        <v>40.35</v>
      </c>
      <c r="D54" s="252">
        <f t="shared" si="18"/>
        <v>0.10149666708590115</v>
      </c>
      <c r="E54" s="664">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364</v>
      </c>
      <c r="C55" s="665">
        <v>0</v>
      </c>
      <c r="D55" s="250">
        <f t="shared" si="18"/>
        <v>0</v>
      </c>
      <c r="E55" s="665">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376</v>
      </c>
      <c r="C56" s="664">
        <v>0</v>
      </c>
      <c r="D56" s="252">
        <f t="shared" si="18"/>
        <v>0</v>
      </c>
      <c r="E56" s="664">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365</v>
      </c>
      <c r="C57" s="665">
        <v>75.75</v>
      </c>
      <c r="D57" s="250">
        <f t="shared" si="18"/>
        <v>0.19054207017985159</v>
      </c>
      <c r="E57" s="665">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7" t="s">
        <v>377</v>
      </c>
      <c r="C58" s="668">
        <v>8.6999999999999993</v>
      </c>
      <c r="D58" s="671">
        <f t="shared" si="18"/>
        <v>2.1884039743428497E-2</v>
      </c>
      <c r="E58" s="668">
        <v>361.85</v>
      </c>
      <c r="F58" s="674">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69" t="s">
        <v>378</v>
      </c>
      <c r="C59" s="670">
        <v>2.0499999999999998</v>
      </c>
      <c r="D59" s="672">
        <f t="shared" si="18"/>
        <v>5.1565840774745308E-3</v>
      </c>
      <c r="E59" s="670">
        <v>120.81</v>
      </c>
      <c r="F59" s="675">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379</v>
      </c>
      <c r="C60" s="664">
        <v>0</v>
      </c>
      <c r="D60" s="252">
        <f t="shared" si="18"/>
        <v>0</v>
      </c>
      <c r="E60" s="664">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366</v>
      </c>
      <c r="C61" s="665">
        <v>108.7</v>
      </c>
      <c r="D61" s="250">
        <f t="shared" si="18"/>
        <v>0.27342472644950322</v>
      </c>
      <c r="E61" s="665">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367</v>
      </c>
      <c r="C62" s="664">
        <v>0</v>
      </c>
      <c r="D62" s="252">
        <f t="shared" si="18"/>
        <v>0</v>
      </c>
      <c r="E62" s="664">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5" t="s">
        <v>175</v>
      </c>
      <c r="C63" s="666">
        <v>43.2</v>
      </c>
      <c r="D63" s="673">
        <f t="shared" si="18"/>
        <v>0.10866557665702428</v>
      </c>
      <c r="E63" s="666">
        <v>4837.79</v>
      </c>
      <c r="F63" s="66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283</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44" display="Table OP1.1 Debt Advice Outputs 2014/15 to 2020/21" xr:uid="{CFE304F6-BC68-4D22-A6BF-757CFBED2169}"/>
    <hyperlink ref="A18" location="'Notes &amp; Caveats'!A45" display="Table OP1.2 Debt Strategy Breakdown 2014/15 to 2019/20" xr:uid="{5A4821F0-C619-4A72-9B2F-D812767DDAD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1" t="s">
        <v>1</v>
      </c>
      <c r="B1" s="901"/>
      <c r="C1" s="901"/>
    </row>
    <row r="2" spans="1:10" x14ac:dyDescent="0.25">
      <c r="A2" s="5" t="s">
        <v>380</v>
      </c>
    </row>
    <row r="3" spans="1:10" x14ac:dyDescent="0.25">
      <c r="A3" s="215" t="s">
        <v>20</v>
      </c>
    </row>
    <row r="4" spans="1:10" x14ac:dyDescent="0.25">
      <c r="A4" s="5"/>
      <c r="C4" s="214"/>
    </row>
    <row r="5" spans="1:10" x14ac:dyDescent="0.25">
      <c r="A5" s="214" t="s">
        <v>381</v>
      </c>
      <c r="C5" s="215" t="s">
        <v>382</v>
      </c>
    </row>
    <row r="6" spans="1:10" x14ac:dyDescent="0.25">
      <c r="A6" s="214" t="s">
        <v>383</v>
      </c>
      <c r="C6" s="215" t="s">
        <v>79</v>
      </c>
    </row>
    <row r="7" spans="1:10" x14ac:dyDescent="0.25">
      <c r="A7" s="214" t="s">
        <v>384</v>
      </c>
      <c r="C7" s="215" t="s">
        <v>81</v>
      </c>
    </row>
    <row r="8" spans="1:10" x14ac:dyDescent="0.25">
      <c r="A8" s="214" t="s">
        <v>385</v>
      </c>
      <c r="C8" s="215" t="s">
        <v>386</v>
      </c>
    </row>
    <row r="9" spans="1:10" x14ac:dyDescent="0.25">
      <c r="A9" s="214" t="s">
        <v>387</v>
      </c>
      <c r="C9" s="215" t="s">
        <v>83</v>
      </c>
    </row>
    <row r="10" spans="1:10" x14ac:dyDescent="0.25">
      <c r="A10" s="214" t="s">
        <v>388</v>
      </c>
      <c r="C10" s="215" t="s">
        <v>85</v>
      </c>
    </row>
    <row r="12" spans="1:10" ht="17.25" x14ac:dyDescent="0.25">
      <c r="A12" s="372" t="s">
        <v>389</v>
      </c>
    </row>
    <row r="14" spans="1:10" x14ac:dyDescent="0.25">
      <c r="C14" s="902" t="str">
        <f>$A$1</f>
        <v>South Lanarkshire</v>
      </c>
      <c r="D14" s="903"/>
      <c r="E14" s="903"/>
      <c r="F14" s="904"/>
      <c r="G14" s="903" t="s">
        <v>119</v>
      </c>
      <c r="H14" s="903"/>
      <c r="I14" s="903"/>
      <c r="J14" s="903"/>
    </row>
    <row r="15" spans="1:10" ht="15.75" thickBot="1" x14ac:dyDescent="0.3">
      <c r="B15" s="5" t="s">
        <v>390</v>
      </c>
      <c r="C15" s="292" t="s">
        <v>123</v>
      </c>
      <c r="D15" s="257" t="s">
        <v>125</v>
      </c>
      <c r="E15" s="257" t="s">
        <v>126</v>
      </c>
      <c r="F15" s="276" t="s">
        <v>127</v>
      </c>
      <c r="G15" s="257" t="s">
        <v>123</v>
      </c>
      <c r="H15" s="257" t="s">
        <v>125</v>
      </c>
      <c r="I15" s="257" t="s">
        <v>126</v>
      </c>
      <c r="J15" s="257" t="s">
        <v>127</v>
      </c>
    </row>
    <row r="16" spans="1:10" x14ac:dyDescent="0.25">
      <c r="B16" s="246" t="s">
        <v>391</v>
      </c>
      <c r="C16" s="540">
        <f>C61</f>
        <v>9512</v>
      </c>
      <c r="D16" s="541">
        <f t="shared" ref="D16:E16" si="0">D61</f>
        <v>8644</v>
      </c>
      <c r="E16" s="541">
        <f t="shared" si="0"/>
        <v>11094.220000000001</v>
      </c>
      <c r="F16" s="642">
        <v>7288.21</v>
      </c>
      <c r="G16" s="541">
        <f>K61</f>
        <v>80212</v>
      </c>
      <c r="H16" s="541">
        <f t="shared" ref="H16:I16" si="1">L61</f>
        <v>66566.239000000001</v>
      </c>
      <c r="I16" s="541">
        <f t="shared" si="1"/>
        <v>104639.64</v>
      </c>
      <c r="J16" s="541">
        <v>75507.55</v>
      </c>
    </row>
    <row r="17" spans="1:10" ht="15.75" thickBot="1" x14ac:dyDescent="0.3">
      <c r="B17" s="445" t="s">
        <v>392</v>
      </c>
      <c r="C17" s="827">
        <f>G61</f>
        <v>5889</v>
      </c>
      <c r="D17" s="689">
        <f t="shared" ref="D17:E17" si="2">H61</f>
        <v>5540</v>
      </c>
      <c r="E17" s="689">
        <f t="shared" si="2"/>
        <v>7495.1900000000005</v>
      </c>
      <c r="F17" s="828">
        <v>5373.98</v>
      </c>
      <c r="G17" s="689">
        <f>O61</f>
        <v>39432</v>
      </c>
      <c r="H17" s="689">
        <f t="shared" ref="H17:I17" si="3">P61</f>
        <v>55436.262999999999</v>
      </c>
      <c r="I17" s="689">
        <f t="shared" si="3"/>
        <v>75281.599999999991</v>
      </c>
      <c r="J17" s="689">
        <v>61153.45</v>
      </c>
    </row>
    <row r="19" spans="1:10" ht="17.25" x14ac:dyDescent="0.25">
      <c r="A19" s="896" t="s">
        <v>393</v>
      </c>
    </row>
    <row r="21" spans="1:10" x14ac:dyDescent="0.25">
      <c r="C21" s="902" t="str">
        <f>$A$1</f>
        <v>South Lanarkshire</v>
      </c>
      <c r="D21" s="903"/>
      <c r="E21" s="903"/>
      <c r="F21" s="904"/>
      <c r="G21" s="903" t="s">
        <v>119</v>
      </c>
      <c r="H21" s="903"/>
      <c r="I21" s="903"/>
      <c r="J21" s="903"/>
    </row>
    <row r="22" spans="1:10" ht="15.75" thickBot="1" x14ac:dyDescent="0.3">
      <c r="B22" s="5" t="s">
        <v>394</v>
      </c>
      <c r="C22" s="292" t="s">
        <v>123</v>
      </c>
      <c r="D22" s="257" t="s">
        <v>125</v>
      </c>
      <c r="E22" s="257" t="s">
        <v>126</v>
      </c>
      <c r="F22" s="276" t="s">
        <v>127</v>
      </c>
      <c r="G22" s="257" t="s">
        <v>123</v>
      </c>
      <c r="H22" s="257" t="s">
        <v>125</v>
      </c>
      <c r="I22" s="257" t="s">
        <v>126</v>
      </c>
      <c r="J22" s="257" t="s">
        <v>127</v>
      </c>
    </row>
    <row r="23" spans="1:10" x14ac:dyDescent="0.25">
      <c r="B23" s="246" t="s">
        <v>395</v>
      </c>
      <c r="C23" s="764">
        <f>C148</f>
        <v>1851</v>
      </c>
      <c r="D23" s="762">
        <f t="shared" ref="D23:E23" si="4">D148</f>
        <v>1349</v>
      </c>
      <c r="E23" s="762">
        <f t="shared" si="4"/>
        <v>1477.7199999999998</v>
      </c>
      <c r="F23" s="765">
        <v>872.01</v>
      </c>
      <c r="G23" s="762">
        <f>M148</f>
        <v>7625</v>
      </c>
      <c r="H23" s="762">
        <f t="shared" ref="H23:I23" si="5">N148</f>
        <v>8689.5740000000005</v>
      </c>
      <c r="I23" s="762">
        <f t="shared" si="5"/>
        <v>10742.045</v>
      </c>
      <c r="J23" s="762">
        <v>8407.35</v>
      </c>
    </row>
    <row r="24" spans="1:10" x14ac:dyDescent="0.25">
      <c r="B24" s="2" t="s">
        <v>396</v>
      </c>
      <c r="C24" s="130" t="s">
        <v>350</v>
      </c>
      <c r="D24" s="131">
        <f>G148</f>
        <v>347</v>
      </c>
      <c r="E24" s="131">
        <f>H148</f>
        <v>507.25</v>
      </c>
      <c r="F24" s="294">
        <v>344.78</v>
      </c>
      <c r="G24" s="131" t="s">
        <v>350</v>
      </c>
      <c r="H24" s="131">
        <f>Q148</f>
        <v>2057.884</v>
      </c>
      <c r="I24" s="131">
        <f>R148</f>
        <v>3233.6099999999997</v>
      </c>
      <c r="J24" s="131">
        <v>3633.31</v>
      </c>
    </row>
    <row r="25" spans="1:10" x14ac:dyDescent="0.25">
      <c r="B25" s="142" t="s">
        <v>397</v>
      </c>
      <c r="C25" s="126" t="s">
        <v>350</v>
      </c>
      <c r="D25" s="127">
        <f>J148</f>
        <v>717</v>
      </c>
      <c r="E25" s="127">
        <f>K148</f>
        <v>604</v>
      </c>
      <c r="F25" s="155">
        <v>245.7</v>
      </c>
      <c r="G25" s="127" t="s">
        <v>350</v>
      </c>
      <c r="H25" s="127">
        <f>T148</f>
        <v>2621.5259999999998</v>
      </c>
      <c r="I25" s="127">
        <f>U148</f>
        <v>2418.1999999999998</v>
      </c>
      <c r="J25" s="127">
        <v>1757.89</v>
      </c>
    </row>
    <row r="26" spans="1:10" x14ac:dyDescent="0.25">
      <c r="B26" s="2" t="s">
        <v>398</v>
      </c>
      <c r="C26" s="130" t="s">
        <v>350</v>
      </c>
      <c r="D26" s="131" t="s">
        <v>350</v>
      </c>
      <c r="E26" s="131" t="s">
        <v>350</v>
      </c>
      <c r="F26" s="294">
        <v>145.94999999999999</v>
      </c>
      <c r="G26" s="131" t="s">
        <v>350</v>
      </c>
      <c r="H26" s="131" t="s">
        <v>350</v>
      </c>
      <c r="I26" s="131" t="s">
        <v>350</v>
      </c>
      <c r="J26" s="131">
        <v>817.22</v>
      </c>
    </row>
    <row r="27" spans="1:10" ht="15.75" thickBot="1" x14ac:dyDescent="0.3">
      <c r="B27" s="690" t="s">
        <v>399</v>
      </c>
      <c r="C27" s="766" t="s">
        <v>350</v>
      </c>
      <c r="D27" s="763" t="s">
        <v>350</v>
      </c>
      <c r="E27" s="763" t="s">
        <v>350</v>
      </c>
      <c r="F27" s="767">
        <v>42.77</v>
      </c>
      <c r="G27" s="763" t="s">
        <v>350</v>
      </c>
      <c r="H27" s="763" t="s">
        <v>350</v>
      </c>
      <c r="I27" s="763" t="s">
        <v>350</v>
      </c>
      <c r="J27" s="763">
        <v>140.32</v>
      </c>
    </row>
    <row r="29" spans="1:10" ht="17.25" x14ac:dyDescent="0.25">
      <c r="A29" s="896" t="s">
        <v>400</v>
      </c>
    </row>
    <row r="31" spans="1:10" x14ac:dyDescent="0.25">
      <c r="C31" s="902" t="str">
        <f>$A$1</f>
        <v>South Lanarkshire</v>
      </c>
      <c r="D31" s="903"/>
      <c r="E31" s="903"/>
      <c r="F31" s="904"/>
      <c r="G31" s="903" t="s">
        <v>119</v>
      </c>
      <c r="H31" s="903"/>
      <c r="I31" s="903"/>
      <c r="J31" s="903"/>
    </row>
    <row r="32" spans="1:10" ht="15.75" thickBot="1" x14ac:dyDescent="0.3">
      <c r="B32" s="5" t="s">
        <v>401</v>
      </c>
      <c r="C32" s="292" t="s">
        <v>123</v>
      </c>
      <c r="D32" s="257" t="s">
        <v>125</v>
      </c>
      <c r="E32" s="257" t="s">
        <v>126</v>
      </c>
      <c r="F32" s="276" t="s">
        <v>127</v>
      </c>
      <c r="G32" s="257" t="s">
        <v>123</v>
      </c>
      <c r="H32" s="257" t="s">
        <v>125</v>
      </c>
      <c r="I32" s="257" t="s">
        <v>126</v>
      </c>
      <c r="J32" s="257" t="s">
        <v>127</v>
      </c>
    </row>
    <row r="33" spans="1:18" x14ac:dyDescent="0.25">
      <c r="B33" s="246" t="s">
        <v>402</v>
      </c>
      <c r="C33" s="764">
        <f>C235</f>
        <v>1943</v>
      </c>
      <c r="D33" s="762">
        <f t="shared" ref="D33:E33" si="6">D235</f>
        <v>1754</v>
      </c>
      <c r="E33" s="762">
        <f t="shared" si="6"/>
        <v>1549.93</v>
      </c>
      <c r="F33" s="765">
        <v>642.96</v>
      </c>
      <c r="G33" s="768">
        <f>M235</f>
        <v>9130</v>
      </c>
      <c r="H33" s="768">
        <f t="shared" ref="H33:I33" si="7">N235</f>
        <v>10683.994999999999</v>
      </c>
      <c r="I33" s="768">
        <f t="shared" si="7"/>
        <v>8303.4249999999993</v>
      </c>
      <c r="J33" s="768">
        <v>5689.43</v>
      </c>
    </row>
    <row r="34" spans="1:18" x14ac:dyDescent="0.25">
      <c r="B34" s="2" t="s">
        <v>403</v>
      </c>
      <c r="C34" s="130" t="s">
        <v>350</v>
      </c>
      <c r="D34" s="131">
        <f>G235</f>
        <v>827</v>
      </c>
      <c r="E34" s="131">
        <f>H235</f>
        <v>731.22</v>
      </c>
      <c r="F34" s="294">
        <v>322.5</v>
      </c>
      <c r="G34" s="769" t="s">
        <v>350</v>
      </c>
      <c r="H34" s="769">
        <f>Q235</f>
        <v>6483.375</v>
      </c>
      <c r="I34" s="769">
        <f>R235</f>
        <v>5762.14</v>
      </c>
      <c r="J34" s="769">
        <v>3685.14</v>
      </c>
    </row>
    <row r="35" spans="1:18" x14ac:dyDescent="0.25">
      <c r="B35" s="142" t="s">
        <v>404</v>
      </c>
      <c r="C35" s="126" t="s">
        <v>350</v>
      </c>
      <c r="D35" s="127">
        <f>J235</f>
        <v>294</v>
      </c>
      <c r="E35" s="127">
        <f>K235</f>
        <v>276</v>
      </c>
      <c r="F35" s="155">
        <v>103.74</v>
      </c>
      <c r="G35" s="770" t="s">
        <v>350</v>
      </c>
      <c r="H35" s="770">
        <f>T235</f>
        <v>2004.25</v>
      </c>
      <c r="I35" s="770">
        <f>U235</f>
        <v>1464</v>
      </c>
      <c r="J35" s="770">
        <v>791.17</v>
      </c>
    </row>
    <row r="36" spans="1:18" x14ac:dyDescent="0.25">
      <c r="B36" s="2" t="s">
        <v>405</v>
      </c>
      <c r="C36" s="130" t="s">
        <v>350</v>
      </c>
      <c r="D36" s="131" t="s">
        <v>350</v>
      </c>
      <c r="E36" s="131" t="s">
        <v>350</v>
      </c>
      <c r="F36" s="294">
        <v>64.61</v>
      </c>
      <c r="G36" s="769" t="s">
        <v>350</v>
      </c>
      <c r="H36" s="769" t="s">
        <v>350</v>
      </c>
      <c r="I36" s="769" t="s">
        <v>350</v>
      </c>
      <c r="J36" s="769">
        <v>618.09</v>
      </c>
    </row>
    <row r="37" spans="1:18" ht="15.75" thickBot="1" x14ac:dyDescent="0.3">
      <c r="B37" s="690" t="s">
        <v>406</v>
      </c>
      <c r="C37" s="766" t="s">
        <v>350</v>
      </c>
      <c r="D37" s="763" t="s">
        <v>350</v>
      </c>
      <c r="E37" s="763" t="s">
        <v>350</v>
      </c>
      <c r="F37" s="767">
        <v>50.05</v>
      </c>
      <c r="G37" s="771" t="s">
        <v>350</v>
      </c>
      <c r="H37" s="771" t="s">
        <v>350</v>
      </c>
      <c r="I37" s="771" t="s">
        <v>350</v>
      </c>
      <c r="J37" s="771">
        <v>300.87</v>
      </c>
    </row>
    <row r="39" spans="1:18" ht="17.25" x14ac:dyDescent="0.25">
      <c r="A39" s="372" t="s">
        <v>407</v>
      </c>
    </row>
    <row r="41" spans="1:18" x14ac:dyDescent="0.25">
      <c r="B41" s="5" t="s">
        <v>130</v>
      </c>
      <c r="C41" s="938" t="str">
        <f>$A$1</f>
        <v>South Lanarkshire</v>
      </c>
      <c r="D41" s="938"/>
      <c r="E41" s="938"/>
      <c r="F41" s="938"/>
      <c r="G41" s="938"/>
      <c r="H41" s="938"/>
      <c r="I41" s="938"/>
      <c r="J41" s="938"/>
      <c r="K41" s="938" t="s">
        <v>119</v>
      </c>
      <c r="L41" s="938"/>
      <c r="M41" s="938"/>
      <c r="N41" s="938"/>
      <c r="O41" s="938"/>
      <c r="P41" s="938"/>
      <c r="Q41" s="938"/>
      <c r="R41" s="902"/>
    </row>
    <row r="42" spans="1:18" x14ac:dyDescent="0.25">
      <c r="C42" s="961" t="s">
        <v>408</v>
      </c>
      <c r="D42" s="962"/>
      <c r="E42" s="962"/>
      <c r="F42" s="962"/>
      <c r="G42" s="962" t="s">
        <v>409</v>
      </c>
      <c r="H42" s="962"/>
      <c r="I42" s="962"/>
      <c r="J42" s="963"/>
      <c r="K42" s="918" t="s">
        <v>408</v>
      </c>
      <c r="L42" s="919"/>
      <c r="M42" s="919"/>
      <c r="N42" s="944"/>
      <c r="O42" s="929" t="s">
        <v>409</v>
      </c>
      <c r="P42" s="919"/>
      <c r="Q42" s="919"/>
      <c r="R42" s="919"/>
    </row>
    <row r="43" spans="1:18" ht="15.75" thickBot="1" x14ac:dyDescent="0.3">
      <c r="B43" s="5" t="s">
        <v>410</v>
      </c>
      <c r="C43" s="392" t="s">
        <v>123</v>
      </c>
      <c r="D43" s="393" t="s">
        <v>125</v>
      </c>
      <c r="E43" s="393" t="s">
        <v>126</v>
      </c>
      <c r="F43" s="395" t="s">
        <v>127</v>
      </c>
      <c r="G43" s="393" t="s">
        <v>123</v>
      </c>
      <c r="H43" s="393" t="s">
        <v>125</v>
      </c>
      <c r="I43" s="393" t="s">
        <v>126</v>
      </c>
      <c r="J43" s="396" t="s">
        <v>127</v>
      </c>
      <c r="K43" s="392" t="s">
        <v>123</v>
      </c>
      <c r="L43" s="393" t="s">
        <v>125</v>
      </c>
      <c r="M43" s="393" t="s">
        <v>126</v>
      </c>
      <c r="N43" s="395" t="s">
        <v>127</v>
      </c>
      <c r="O43" s="394" t="s">
        <v>123</v>
      </c>
      <c r="P43" s="393" t="s">
        <v>125</v>
      </c>
      <c r="Q43" s="393" t="s">
        <v>126</v>
      </c>
      <c r="R43" s="393" t="s">
        <v>127</v>
      </c>
    </row>
    <row r="44" spans="1:18" x14ac:dyDescent="0.25">
      <c r="B44" s="134" t="s">
        <v>122</v>
      </c>
      <c r="C44" s="244"/>
      <c r="D44" s="243"/>
      <c r="E44" s="243"/>
      <c r="F44" s="281"/>
      <c r="G44" s="243"/>
      <c r="H44" s="243"/>
      <c r="I44" s="243"/>
      <c r="J44" s="245"/>
      <c r="K44" s="244"/>
      <c r="L44" s="243"/>
      <c r="M44" s="243"/>
      <c r="N44" s="281"/>
      <c r="O44" s="243"/>
      <c r="P44" s="243"/>
      <c r="Q44" s="265"/>
      <c r="R44" s="265"/>
    </row>
    <row r="45" spans="1:18" x14ac:dyDescent="0.25">
      <c r="B45" s="383" t="s">
        <v>411</v>
      </c>
      <c r="C45" s="39">
        <v>1176</v>
      </c>
      <c r="D45" s="40">
        <v>1125</v>
      </c>
      <c r="E45" s="40">
        <v>1241.5899999999999</v>
      </c>
      <c r="F45" s="424">
        <f>IFERROR(INDEX($C$84:$C$122,MATCH($B45,$B$84:$B$122,0)),"-")</f>
        <v>588.70000000000005</v>
      </c>
      <c r="G45" s="868">
        <v>845</v>
      </c>
      <c r="H45" s="40">
        <v>868</v>
      </c>
      <c r="I45" s="40">
        <v>900.94</v>
      </c>
      <c r="J45" s="41">
        <f t="array" ref="J45">IFERROR(INDEX($E$84:$E$122,MATCH($B45,$B$84:$B$122,0)),"-")</f>
        <v>465.89</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412</v>
      </c>
      <c r="C46" s="36">
        <v>461</v>
      </c>
      <c r="D46" s="37">
        <v>293</v>
      </c>
      <c r="E46" s="37">
        <v>329.64</v>
      </c>
      <c r="F46" s="426">
        <f t="shared" ref="F46:F57" si="8">IFERROR(INDEX($C$84:$C$122,MATCH($B46,$B$84:$B$122,0)),"-")</f>
        <v>210.75</v>
      </c>
      <c r="G46" s="37">
        <v>349</v>
      </c>
      <c r="H46" s="37">
        <v>227</v>
      </c>
      <c r="I46" s="37">
        <v>263.97000000000003</v>
      </c>
      <c r="J46" s="38">
        <f t="array" ref="J46">IFERROR(INDEX($E$84:$E$122,MATCH($B46,$B$84:$B$122,0)),"-")</f>
        <v>181.03</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413</v>
      </c>
      <c r="C47" s="39">
        <v>34</v>
      </c>
      <c r="D47" s="40">
        <v>25</v>
      </c>
      <c r="E47" s="40">
        <v>380.33</v>
      </c>
      <c r="F47" s="424">
        <f t="shared" si="8"/>
        <v>374.92</v>
      </c>
      <c r="G47" s="40">
        <v>20</v>
      </c>
      <c r="H47" s="40">
        <v>18</v>
      </c>
      <c r="I47" s="40">
        <v>370.99</v>
      </c>
      <c r="J47" s="41">
        <f t="array" ref="J47">IFERROR(INDEX($E$84:$E$122,MATCH($B47,$B$84:$B$122,0)),"-")</f>
        <v>348.99</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414</v>
      </c>
      <c r="C48" s="36">
        <v>75</v>
      </c>
      <c r="D48" s="37">
        <v>34</v>
      </c>
      <c r="E48" s="37">
        <v>52</v>
      </c>
      <c r="F48" s="426">
        <f t="shared" si="8"/>
        <v>30.94</v>
      </c>
      <c r="G48" s="37">
        <v>62</v>
      </c>
      <c r="H48" s="37">
        <v>26</v>
      </c>
      <c r="I48" s="37">
        <v>48.33</v>
      </c>
      <c r="J48" s="38">
        <f t="array" ref="J48">IFERROR(INDEX($E$84:$E$122,MATCH($B48,$B$84:$B$122,0)),"-")</f>
        <v>27.74</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415</v>
      </c>
      <c r="C49" s="39">
        <v>7</v>
      </c>
      <c r="D49" s="40">
        <v>2</v>
      </c>
      <c r="E49" s="40">
        <v>10.58</v>
      </c>
      <c r="F49" s="424">
        <f t="shared" si="8"/>
        <v>10.01</v>
      </c>
      <c r="G49" s="40">
        <v>0</v>
      </c>
      <c r="H49" s="40">
        <v>2</v>
      </c>
      <c r="I49" s="40">
        <v>2.33</v>
      </c>
      <c r="J49" s="41">
        <f t="array" ref="J49">IFERROR(INDEX($E$84:$E$122,MATCH($B49,$B$84:$B$122,0)),"-")</f>
        <v>7.28</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416</v>
      </c>
      <c r="C50" s="36">
        <v>46</v>
      </c>
      <c r="D50" s="37">
        <v>52</v>
      </c>
      <c r="E50" s="37">
        <v>1882</v>
      </c>
      <c r="F50" s="426">
        <f t="shared" si="8"/>
        <v>604.04</v>
      </c>
      <c r="G50" s="37">
        <v>26</v>
      </c>
      <c r="H50" s="37">
        <v>30</v>
      </c>
      <c r="I50" s="37">
        <v>1349</v>
      </c>
      <c r="J50" s="38">
        <f t="array" ref="J50">IFERROR(INDEX($E$84:$E$122,MATCH($B50,$B$84:$B$122,0)),"-")</f>
        <v>445.28</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417</v>
      </c>
      <c r="C51" s="39">
        <v>446</v>
      </c>
      <c r="D51" s="40">
        <v>420</v>
      </c>
      <c r="E51" s="40">
        <v>481.95</v>
      </c>
      <c r="F51" s="424">
        <f t="shared" si="8"/>
        <v>263.18</v>
      </c>
      <c r="G51" s="40">
        <v>249</v>
      </c>
      <c r="H51" s="40">
        <v>229</v>
      </c>
      <c r="I51" s="40">
        <v>263.32</v>
      </c>
      <c r="J51" s="41">
        <f t="array" ref="J51">IFERROR(INDEX($E$84:$E$122,MATCH($B51,$B$84:$B$122,0)),"-")</f>
        <v>135.52000000000001</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418</v>
      </c>
      <c r="C52" s="36">
        <v>110</v>
      </c>
      <c r="D52" s="37">
        <v>77</v>
      </c>
      <c r="E52" s="37">
        <v>110</v>
      </c>
      <c r="F52" s="426">
        <f t="shared" si="8"/>
        <v>116.93</v>
      </c>
      <c r="G52" s="37">
        <v>72</v>
      </c>
      <c r="H52" s="37">
        <v>50</v>
      </c>
      <c r="I52" s="37">
        <v>88</v>
      </c>
      <c r="J52" s="38">
        <f t="array" ref="J52">IFERROR(INDEX($E$84:$E$122,MATCH($B52,$B$84:$B$122,0)),"-")</f>
        <v>89.27</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419</v>
      </c>
      <c r="C53" s="39">
        <v>8</v>
      </c>
      <c r="D53" s="40">
        <v>3</v>
      </c>
      <c r="E53" s="40">
        <v>11.33</v>
      </c>
      <c r="F53" s="424">
        <f t="shared" si="8"/>
        <v>9.1</v>
      </c>
      <c r="G53" s="40">
        <v>5</v>
      </c>
      <c r="H53" s="40">
        <v>3</v>
      </c>
      <c r="I53" s="40">
        <v>9</v>
      </c>
      <c r="J53" s="41">
        <f t="array" ref="J53">IFERROR(INDEX($E$84:$E$122,MATCH($B53,$B$84:$B$122,0)),"-")</f>
        <v>5.46</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420</v>
      </c>
      <c r="C54" s="36">
        <v>8</v>
      </c>
      <c r="D54" s="37">
        <v>7</v>
      </c>
      <c r="E54" s="37">
        <v>10.66</v>
      </c>
      <c r="F54" s="426">
        <f t="shared" si="8"/>
        <v>4.55</v>
      </c>
      <c r="G54" s="37">
        <v>0</v>
      </c>
      <c r="H54" s="37">
        <v>0</v>
      </c>
      <c r="I54" s="37">
        <v>1.33</v>
      </c>
      <c r="J54" s="38">
        <f t="array" ref="J54">IFERROR(INDEX($E$84:$E$122,MATCH($B54,$B$84:$B$122,0)),"-")</f>
        <v>0.91</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421</v>
      </c>
      <c r="C55" s="39">
        <v>439</v>
      </c>
      <c r="D55" s="40">
        <v>347</v>
      </c>
      <c r="E55" s="40">
        <v>376.33</v>
      </c>
      <c r="F55" s="424">
        <f t="shared" si="8"/>
        <v>244.06</v>
      </c>
      <c r="G55" s="40">
        <v>303</v>
      </c>
      <c r="H55" s="40">
        <v>255</v>
      </c>
      <c r="I55" s="40">
        <v>281.32</v>
      </c>
      <c r="J55" s="41">
        <f t="array" ref="J55">IFERROR(INDEX($E$84:$E$122,MATCH($B55,$B$84:$B$122,0)),"-")</f>
        <v>183.82</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422</v>
      </c>
      <c r="C56" s="36">
        <v>2551</v>
      </c>
      <c r="D56" s="37">
        <v>2292</v>
      </c>
      <c r="E56" s="37">
        <v>2700.75</v>
      </c>
      <c r="F56" s="426">
        <f t="shared" si="8"/>
        <v>1752.43</v>
      </c>
      <c r="G56" s="37">
        <v>1505</v>
      </c>
      <c r="H56" s="37">
        <v>1359</v>
      </c>
      <c r="I56" s="37">
        <v>1369.99</v>
      </c>
      <c r="J56" s="38">
        <f t="array" ref="J56">IFERROR(INDEX($E$84:$E$122,MATCH($B56,$B$84:$B$122,0)),"-")</f>
        <v>926.21</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423</v>
      </c>
      <c r="C57" s="39">
        <v>179</v>
      </c>
      <c r="D57" s="40">
        <v>130</v>
      </c>
      <c r="E57" s="40">
        <v>128.6</v>
      </c>
      <c r="F57" s="424">
        <f t="shared" si="8"/>
        <v>178.01</v>
      </c>
      <c r="G57" s="40">
        <v>105</v>
      </c>
      <c r="H57" s="40">
        <v>88</v>
      </c>
      <c r="I57" s="40">
        <v>72.63</v>
      </c>
      <c r="J57" s="41">
        <f t="array" ref="J57">IFERROR(INDEX($E$84:$E$122,MATCH($B57,$B$84:$B$122,0)),"-")</f>
        <v>96.9</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424</v>
      </c>
      <c r="C58" s="36">
        <v>9</v>
      </c>
      <c r="D58" s="37">
        <v>3</v>
      </c>
      <c r="E58" s="37">
        <v>255</v>
      </c>
      <c r="F58" s="426">
        <f>C107</f>
        <v>408.59</v>
      </c>
      <c r="G58" s="37">
        <v>2</v>
      </c>
      <c r="H58" s="37">
        <v>2</v>
      </c>
      <c r="I58" s="37">
        <v>248</v>
      </c>
      <c r="J58" s="38">
        <f>E107</f>
        <v>394.26</v>
      </c>
      <c r="K58" s="36">
        <v>40</v>
      </c>
      <c r="L58" s="37">
        <v>64.515000000000001</v>
      </c>
      <c r="M58" s="37">
        <v>518.08500000000004</v>
      </c>
      <c r="N58" s="426">
        <f>G107</f>
        <v>681.3</v>
      </c>
      <c r="O58" s="37">
        <v>24</v>
      </c>
      <c r="P58" s="37">
        <v>77</v>
      </c>
      <c r="Q58" s="427">
        <v>608.80999999999995</v>
      </c>
      <c r="R58" s="427">
        <f>I107</f>
        <v>1143.25</v>
      </c>
    </row>
    <row r="59" spans="2:18" x14ac:dyDescent="0.25">
      <c r="B59" s="383" t="s">
        <v>425</v>
      </c>
      <c r="C59" s="39">
        <v>199</v>
      </c>
      <c r="D59" s="40">
        <v>349</v>
      </c>
      <c r="E59" s="40">
        <v>1101.21</v>
      </c>
      <c r="F59" s="424">
        <f>IFERROR(INDEX($C$84:$C$122,MATCH($B59,$B$84:$B$122,0)),"-")</f>
        <v>901.02</v>
      </c>
      <c r="G59" s="40">
        <v>36</v>
      </c>
      <c r="H59" s="40">
        <v>172</v>
      </c>
      <c r="I59" s="40">
        <v>708.89</v>
      </c>
      <c r="J59" s="41">
        <f t="array" ref="J59">IFERROR(INDEX($E$84:$E$122,MATCH($B59,$B$84:$B$122,0)),"-")</f>
        <v>727.28</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175</v>
      </c>
      <c r="C60" s="36">
        <v>3764</v>
      </c>
      <c r="D60" s="37">
        <v>3485</v>
      </c>
      <c r="E60" s="37">
        <v>2022.25</v>
      </c>
      <c r="F60" s="426">
        <f>SUM(C97,C99:C100,C102:C103,C106,C122:C123)-F58</f>
        <v>1704.8800000000003</v>
      </c>
      <c r="G60" s="37">
        <v>2310</v>
      </c>
      <c r="H60" s="37">
        <v>2211</v>
      </c>
      <c r="I60" s="37">
        <v>1517.15</v>
      </c>
      <c r="J60" s="38">
        <f>SUM(E97,E99:E100,E102:E103,E106,E122:E123)-J58</f>
        <v>1338.14</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280</v>
      </c>
      <c r="C61" s="428">
        <f t="shared" ref="C61:F61" si="9">SUM(C45:C60)</f>
        <v>9512</v>
      </c>
      <c r="D61" s="416">
        <f t="shared" si="9"/>
        <v>8644</v>
      </c>
      <c r="E61" s="416">
        <f t="shared" si="9"/>
        <v>11094.220000000001</v>
      </c>
      <c r="F61" s="429">
        <f t="shared" si="9"/>
        <v>7402.11</v>
      </c>
      <c r="G61" s="416">
        <f t="shared" ref="G61:R61" si="10">SUM(G45:G60)</f>
        <v>5889</v>
      </c>
      <c r="H61" s="416">
        <f t="shared" si="10"/>
        <v>5540</v>
      </c>
      <c r="I61" s="416">
        <f t="shared" si="10"/>
        <v>7495.1900000000005</v>
      </c>
      <c r="J61" s="869">
        <f t="shared" si="10"/>
        <v>5373.9800000000005</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128</v>
      </c>
      <c r="C62" s="431"/>
      <c r="D62" s="417"/>
      <c r="E62" s="417"/>
      <c r="F62" s="432"/>
      <c r="G62" s="417"/>
      <c r="H62" s="417"/>
      <c r="I62" s="417"/>
      <c r="J62" s="418"/>
      <c r="K62" s="431"/>
      <c r="L62" s="417"/>
      <c r="M62" s="417"/>
      <c r="N62" s="432"/>
      <c r="O62" s="417"/>
      <c r="P62" s="417"/>
      <c r="Q62" s="417"/>
      <c r="R62" s="417"/>
    </row>
    <row r="63" spans="2:18" x14ac:dyDescent="0.25">
      <c r="B63" s="383" t="s">
        <v>411</v>
      </c>
      <c r="C63" s="230">
        <f>IFERROR(C45/C$61,"-")</f>
        <v>0.12363330529857022</v>
      </c>
      <c r="D63" s="195">
        <f t="shared" ref="D63:F63" si="11">IFERROR(D45/D$61,"-")</f>
        <v>0.13014807959278113</v>
      </c>
      <c r="E63" s="195">
        <f t="shared" si="11"/>
        <v>0.11191323049299544</v>
      </c>
      <c r="F63" s="433">
        <f t="shared" si="11"/>
        <v>7.9531376864164421E-2</v>
      </c>
      <c r="G63" s="419">
        <f t="shared" ref="G63:I78" si="12">IFERROR(G45/G$61,"-")</f>
        <v>0.14348785871964681</v>
      </c>
      <c r="H63" s="195">
        <f t="shared" si="12"/>
        <v>0.15667870036101084</v>
      </c>
      <c r="I63" s="195">
        <f t="shared" si="12"/>
        <v>0.12020242315404946</v>
      </c>
      <c r="J63" s="420">
        <f t="shared" ref="J63:J78" si="13">IFERROR(J45/J$61,"-")</f>
        <v>8.6693660936587022E-2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412</v>
      </c>
      <c r="C64" s="229">
        <f t="shared" ref="C64:C78" si="18">IFERROR(C46/C$61,"-")</f>
        <v>4.8465096719932717E-2</v>
      </c>
      <c r="D64" s="196">
        <f t="shared" ref="D64:F64" si="19">IFERROR(D46/D$61,"-")</f>
        <v>3.3896344285053219E-2</v>
      </c>
      <c r="E64" s="196">
        <f t="shared" si="19"/>
        <v>2.971276935196886E-2</v>
      </c>
      <c r="F64" s="434">
        <f t="shared" si="19"/>
        <v>2.8471611472944879E-2</v>
      </c>
      <c r="G64" s="196">
        <f t="shared" si="12"/>
        <v>5.9263032772966545E-2</v>
      </c>
      <c r="H64" s="196">
        <f t="shared" si="12"/>
        <v>4.0974729241877256E-2</v>
      </c>
      <c r="I64" s="196">
        <f t="shared" si="12"/>
        <v>3.5218586853702175E-2</v>
      </c>
      <c r="J64" s="421">
        <f t="shared" si="13"/>
        <v>3.3686392580545517E-2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413</v>
      </c>
      <c r="C65" s="230">
        <f t="shared" si="18"/>
        <v>3.5744322960470985E-3</v>
      </c>
      <c r="D65" s="195">
        <f t="shared" ref="D65:F65" si="20">IFERROR(D47/D$61,"-")</f>
        <v>2.8921795465062473E-3</v>
      </c>
      <c r="E65" s="195">
        <f t="shared" si="20"/>
        <v>3.4281815215490584E-2</v>
      </c>
      <c r="F65" s="433">
        <f t="shared" si="20"/>
        <v>5.0650422649757977E-2</v>
      </c>
      <c r="G65" s="195">
        <f t="shared" si="12"/>
        <v>3.3961623365596876E-3</v>
      </c>
      <c r="H65" s="195">
        <f t="shared" si="12"/>
        <v>3.2490974729241879E-3</v>
      </c>
      <c r="I65" s="195">
        <f t="shared" si="12"/>
        <v>4.9497077459010379E-2</v>
      </c>
      <c r="J65" s="420">
        <f t="shared" si="13"/>
        <v>6.4940695722723193E-2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414</v>
      </c>
      <c r="C66" s="229">
        <f t="shared" si="18"/>
        <v>7.8847771236333058E-3</v>
      </c>
      <c r="D66" s="196">
        <f t="shared" ref="D66:F66" si="21">IFERROR(D48/D$61,"-")</f>
        <v>3.9333641832484962E-3</v>
      </c>
      <c r="E66" s="196">
        <f t="shared" si="21"/>
        <v>4.6871253679844098E-3</v>
      </c>
      <c r="F66" s="434">
        <f t="shared" si="21"/>
        <v>4.179889247795561E-3</v>
      </c>
      <c r="G66" s="196">
        <f t="shared" si="12"/>
        <v>1.0528103243335031E-2</v>
      </c>
      <c r="H66" s="196">
        <f t="shared" si="12"/>
        <v>4.6931407942238266E-3</v>
      </c>
      <c r="I66" s="196">
        <f t="shared" si="12"/>
        <v>6.4481354041725416E-3</v>
      </c>
      <c r="J66" s="421">
        <f t="shared" si="13"/>
        <v>5.161909794975046E-3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415</v>
      </c>
      <c r="C67" s="230">
        <f t="shared" si="18"/>
        <v>7.3591253153910854E-4</v>
      </c>
      <c r="D67" s="195">
        <f t="shared" ref="D67:F67" si="22">IFERROR(D49/D$61,"-")</f>
        <v>2.3137436372049977E-4</v>
      </c>
      <c r="E67" s="195">
        <f t="shared" si="22"/>
        <v>9.5364973833221252E-4</v>
      </c>
      <c r="F67" s="433">
        <f t="shared" si="22"/>
        <v>1.3523171095809168E-3</v>
      </c>
      <c r="G67" s="195">
        <f t="shared" si="12"/>
        <v>0</v>
      </c>
      <c r="H67" s="195">
        <f t="shared" si="12"/>
        <v>3.6101083032490973E-4</v>
      </c>
      <c r="I67" s="195">
        <f t="shared" si="12"/>
        <v>3.1086603541738102E-4</v>
      </c>
      <c r="J67" s="420">
        <f t="shared" si="13"/>
        <v>1.3546756779891254E-3</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416</v>
      </c>
      <c r="C68" s="229">
        <f t="shared" si="18"/>
        <v>4.8359966358284276E-3</v>
      </c>
      <c r="D68" s="196">
        <f t="shared" ref="D68:F68" si="23">IFERROR(D50/D$61,"-")</f>
        <v>6.015733456732994E-3</v>
      </c>
      <c r="E68" s="196">
        <f t="shared" si="23"/>
        <v>0.16963788351051268</v>
      </c>
      <c r="F68" s="434">
        <f t="shared" si="23"/>
        <v>8.1603758928197503E-2</v>
      </c>
      <c r="G68" s="196">
        <f t="shared" si="12"/>
        <v>4.4150110375275938E-3</v>
      </c>
      <c r="H68" s="196">
        <f t="shared" si="12"/>
        <v>5.415162454873646E-3</v>
      </c>
      <c r="I68" s="196">
        <f t="shared" si="12"/>
        <v>0.17998209518371114</v>
      </c>
      <c r="J68" s="421">
        <f t="shared" si="13"/>
        <v>8.2858514546016157E-2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417</v>
      </c>
      <c r="C69" s="230">
        <f t="shared" si="18"/>
        <v>4.6888141295206055E-2</v>
      </c>
      <c r="D69" s="195">
        <f t="shared" ref="D69:F69" si="24">IFERROR(D51/D$61,"-")</f>
        <v>4.8588616381304954E-2</v>
      </c>
      <c r="E69" s="195">
        <f t="shared" si="24"/>
        <v>4.3441539828847811E-2</v>
      </c>
      <c r="F69" s="433">
        <f t="shared" si="24"/>
        <v>3.555472696298758E-2</v>
      </c>
      <c r="G69" s="195">
        <f t="shared" si="12"/>
        <v>4.2282221090168111E-2</v>
      </c>
      <c r="H69" s="195">
        <f t="shared" si="12"/>
        <v>4.1335740072202164E-2</v>
      </c>
      <c r="I69" s="195">
        <f t="shared" si="12"/>
        <v>3.5131864569143675E-2</v>
      </c>
      <c r="J69" s="420">
        <f t="shared" si="13"/>
        <v>2.5217808774874489E-2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418</v>
      </c>
      <c r="C70" s="229">
        <f t="shared" si="18"/>
        <v>1.1564339781328847E-2</v>
      </c>
      <c r="D70" s="196">
        <f t="shared" ref="D70:F70" si="25">IFERROR(D52/D$61,"-")</f>
        <v>8.9079130032392404E-3</v>
      </c>
      <c r="E70" s="196">
        <f t="shared" si="25"/>
        <v>9.9150728938131732E-3</v>
      </c>
      <c r="F70" s="434">
        <f t="shared" si="25"/>
        <v>1.5796847115214448E-2</v>
      </c>
      <c r="G70" s="196">
        <f t="shared" si="12"/>
        <v>1.2226184411614875E-2</v>
      </c>
      <c r="H70" s="196">
        <f t="shared" si="12"/>
        <v>9.0252707581227436E-3</v>
      </c>
      <c r="I70" s="196">
        <f t="shared" si="12"/>
        <v>1.1740863140227265E-2</v>
      </c>
      <c r="J70" s="421">
        <f t="shared" si="13"/>
        <v>1.6611524419517749E-2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419</v>
      </c>
      <c r="C71" s="230">
        <f t="shared" si="18"/>
        <v>8.4104289318755253E-4</v>
      </c>
      <c r="D71" s="195">
        <f t="shared" ref="D71:F71" si="26">IFERROR(D53/D$61,"-")</f>
        <v>3.4706154558074965E-4</v>
      </c>
      <c r="E71" s="195">
        <f t="shared" si="26"/>
        <v>1.0212525080627568E-3</v>
      </c>
      <c r="F71" s="433">
        <f t="shared" si="26"/>
        <v>1.2293791905281062E-3</v>
      </c>
      <c r="G71" s="195">
        <f t="shared" si="12"/>
        <v>8.4904058413992189E-4</v>
      </c>
      <c r="H71" s="195">
        <f t="shared" si="12"/>
        <v>5.4151624548736462E-4</v>
      </c>
      <c r="I71" s="195">
        <f t="shared" si="12"/>
        <v>1.2007700938868793E-3</v>
      </c>
      <c r="J71" s="420">
        <f t="shared" si="13"/>
        <v>1.0160067584918438E-3</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420</v>
      </c>
      <c r="C72" s="229">
        <f t="shared" si="18"/>
        <v>8.4104289318755253E-4</v>
      </c>
      <c r="D72" s="196">
        <f t="shared" ref="D72:F72" si="27">IFERROR(D54/D$61,"-")</f>
        <v>8.098102730217492E-4</v>
      </c>
      <c r="E72" s="196">
        <f t="shared" si="27"/>
        <v>9.6086070043680395E-4</v>
      </c>
      <c r="F72" s="434">
        <f t="shared" si="27"/>
        <v>6.1468959526405308E-4</v>
      </c>
      <c r="G72" s="196">
        <f t="shared" si="12"/>
        <v>0</v>
      </c>
      <c r="H72" s="196">
        <f t="shared" si="12"/>
        <v>0</v>
      </c>
      <c r="I72" s="196">
        <f t="shared" si="12"/>
        <v>1.7744713609661663E-4</v>
      </c>
      <c r="J72" s="421">
        <f t="shared" si="13"/>
        <v>1.6933445974864068E-4</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421</v>
      </c>
      <c r="C73" s="230">
        <f t="shared" si="18"/>
        <v>4.6152228763666946E-2</v>
      </c>
      <c r="D73" s="195">
        <f t="shared" ref="D73:F73" si="28">IFERROR(D55/D$61,"-")</f>
        <v>4.0143452105506711E-2</v>
      </c>
      <c r="E73" s="195">
        <f t="shared" si="28"/>
        <v>3.3921267110261014E-2</v>
      </c>
      <c r="F73" s="433">
        <f t="shared" si="28"/>
        <v>3.2971679696735125E-2</v>
      </c>
      <c r="G73" s="195">
        <f t="shared" si="12"/>
        <v>5.1451859398879266E-2</v>
      </c>
      <c r="H73" s="195">
        <f t="shared" si="12"/>
        <v>4.6028880866425995E-2</v>
      </c>
      <c r="I73" s="195">
        <f t="shared" si="12"/>
        <v>3.7533404756917431E-2</v>
      </c>
      <c r="J73" s="420">
        <f t="shared" si="13"/>
        <v>3.420556086922541E-2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422</v>
      </c>
      <c r="C74" s="229">
        <f t="shared" si="18"/>
        <v>0.26818755256518084</v>
      </c>
      <c r="D74" s="196">
        <f t="shared" ref="D74:F74" si="29">IFERROR(D56/D$61,"-")</f>
        <v>0.26515502082369274</v>
      </c>
      <c r="E74" s="196">
        <f t="shared" si="29"/>
        <v>0.24343757379969028</v>
      </c>
      <c r="F74" s="434">
        <f t="shared" si="29"/>
        <v>0.2367473598744142</v>
      </c>
      <c r="G74" s="196">
        <f t="shared" si="12"/>
        <v>0.25556121582611646</v>
      </c>
      <c r="H74" s="196">
        <f t="shared" si="12"/>
        <v>0.24530685920577616</v>
      </c>
      <c r="I74" s="196">
        <f t="shared" si="12"/>
        <v>0.182782557880454</v>
      </c>
      <c r="J74" s="421">
        <f t="shared" si="13"/>
        <v>0.17235084611405327</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423</v>
      </c>
      <c r="C75" s="230">
        <f t="shared" si="18"/>
        <v>1.8818334735071489E-2</v>
      </c>
      <c r="D75" s="195">
        <f t="shared" ref="D75:F75" si="30">IFERROR(D57/D$61,"-")</f>
        <v>1.5039333641832485E-2</v>
      </c>
      <c r="E75" s="195">
        <f t="shared" si="30"/>
        <v>1.1591621583130674E-2</v>
      </c>
      <c r="F75" s="433">
        <f t="shared" si="30"/>
        <v>2.4048548319330568E-2</v>
      </c>
      <c r="G75" s="195">
        <f t="shared" si="12"/>
        <v>1.7829852266938361E-2</v>
      </c>
      <c r="H75" s="195">
        <f t="shared" si="12"/>
        <v>1.5884476534296029E-2</v>
      </c>
      <c r="I75" s="195">
        <f t="shared" si="12"/>
        <v>9.690214657667116E-3</v>
      </c>
      <c r="J75" s="420">
        <f t="shared" si="13"/>
        <v>1.8031328735871738E-2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424</v>
      </c>
      <c r="C76" s="229">
        <f t="shared" si="18"/>
        <v>9.4617325483599662E-4</v>
      </c>
      <c r="D76" s="196">
        <f t="shared" ref="D76:F76" si="31">IFERROR(D58/D$61,"-")</f>
        <v>3.4706154558074965E-4</v>
      </c>
      <c r="E76" s="196">
        <f t="shared" si="31"/>
        <v>2.2984941708385085E-2</v>
      </c>
      <c r="F76" s="434">
        <f t="shared" si="31"/>
        <v>5.5199125654711967E-2</v>
      </c>
      <c r="G76" s="196">
        <f t="shared" si="12"/>
        <v>3.3961623365596876E-4</v>
      </c>
      <c r="H76" s="196">
        <f t="shared" si="12"/>
        <v>3.6101083032490973E-4</v>
      </c>
      <c r="I76" s="196">
        <f t="shared" si="12"/>
        <v>3.3087887031549565E-2</v>
      </c>
      <c r="J76" s="421">
        <f t="shared" si="13"/>
        <v>7.3364619890658317E-2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425</v>
      </c>
      <c r="C77" s="230">
        <f t="shared" si="18"/>
        <v>2.0920941968040369E-2</v>
      </c>
      <c r="D77" s="195">
        <f t="shared" ref="D77:F77" si="32">IFERROR(D59/D$61,"-")</f>
        <v>4.0374826469227208E-2</v>
      </c>
      <c r="E77" s="195">
        <f t="shared" si="32"/>
        <v>9.9259794739963686E-2</v>
      </c>
      <c r="F77" s="433">
        <f t="shared" si="32"/>
        <v>0.12172475145600377</v>
      </c>
      <c r="G77" s="195">
        <f t="shared" si="12"/>
        <v>6.1130922058074376E-3</v>
      </c>
      <c r="H77" s="195">
        <f t="shared" si="12"/>
        <v>3.1046931407942239E-2</v>
      </c>
      <c r="I77" s="195">
        <f t="shared" si="12"/>
        <v>9.4579323539496662E-2</v>
      </c>
      <c r="J77" s="420">
        <f t="shared" si="13"/>
        <v>0.13533358888570479</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175</v>
      </c>
      <c r="C78" s="437">
        <f t="shared" si="18"/>
        <v>0.39571068124474346</v>
      </c>
      <c r="D78" s="422">
        <f t="shared" ref="D78:F78" si="33">IFERROR(D60/D$61,"-")</f>
        <v>0.40316982878297086</v>
      </c>
      <c r="E78" s="422">
        <f t="shared" si="33"/>
        <v>0.18227960145012445</v>
      </c>
      <c r="F78" s="438">
        <f t="shared" si="33"/>
        <v>0.23032351586236902</v>
      </c>
      <c r="G78" s="422">
        <f t="shared" si="12"/>
        <v>0.39225674987264392</v>
      </c>
      <c r="H78" s="422">
        <f t="shared" si="12"/>
        <v>0.39909747292418774</v>
      </c>
      <c r="I78" s="422">
        <f t="shared" si="12"/>
        <v>0.2024164831044977</v>
      </c>
      <c r="J78" s="423">
        <f t="shared" si="13"/>
        <v>0.2490035318330176</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135</v>
      </c>
      <c r="C80" s="902" t="s">
        <v>127</v>
      </c>
      <c r="D80" s="903"/>
      <c r="E80" s="903"/>
      <c r="F80" s="903"/>
      <c r="G80" s="903"/>
      <c r="H80" s="903"/>
      <c r="I80" s="903"/>
      <c r="J80" s="903"/>
    </row>
    <row r="81" spans="2:10" x14ac:dyDescent="0.25">
      <c r="C81" s="918" t="str">
        <f>$A$1</f>
        <v>South Lanarkshire</v>
      </c>
      <c r="D81" s="919"/>
      <c r="E81" s="919"/>
      <c r="F81" s="925"/>
      <c r="G81" s="919" t="s">
        <v>119</v>
      </c>
      <c r="H81" s="919"/>
      <c r="I81" s="919"/>
      <c r="J81" s="919"/>
    </row>
    <row r="82" spans="2:10" x14ac:dyDescent="0.25">
      <c r="C82" s="961" t="s">
        <v>408</v>
      </c>
      <c r="D82" s="964"/>
      <c r="E82" s="919" t="s">
        <v>409</v>
      </c>
      <c r="F82" s="925"/>
      <c r="G82" s="961" t="s">
        <v>408</v>
      </c>
      <c r="H82" s="964"/>
      <c r="I82" s="919" t="s">
        <v>409</v>
      </c>
      <c r="J82" s="919"/>
    </row>
    <row r="83" spans="2:10" ht="18" customHeight="1" thickBot="1" x14ac:dyDescent="0.3">
      <c r="B83" s="5" t="s">
        <v>426</v>
      </c>
      <c r="C83" s="693" t="s">
        <v>122</v>
      </c>
      <c r="D83" s="704" t="s">
        <v>128</v>
      </c>
      <c r="E83" s="705" t="s">
        <v>122</v>
      </c>
      <c r="F83" s="703" t="s">
        <v>128</v>
      </c>
      <c r="G83" s="693" t="s">
        <v>122</v>
      </c>
      <c r="H83" s="704" t="s">
        <v>128</v>
      </c>
      <c r="I83" s="705" t="s">
        <v>122</v>
      </c>
      <c r="J83" s="702" t="s">
        <v>128</v>
      </c>
    </row>
    <row r="84" spans="2:10" x14ac:dyDescent="0.25">
      <c r="B84" s="706" t="s">
        <v>411</v>
      </c>
      <c r="C84" s="691">
        <v>588.70000000000005</v>
      </c>
      <c r="D84" s="709">
        <f t="shared" ref="D84:D123" si="34">IFERROR(C84/C$124,"-")</f>
        <v>7.9531376864164394E-2</v>
      </c>
      <c r="E84" s="707">
        <v>465.89</v>
      </c>
      <c r="F84" s="420">
        <f t="shared" ref="F84:F123" si="35">IFERROR(E84/E$124,"-")</f>
        <v>8.6693660936587022E-2</v>
      </c>
      <c r="G84" s="691">
        <v>5552.06</v>
      </c>
      <c r="H84" s="709">
        <f t="shared" ref="H84:H123" si="36">IFERROR(G84/G$124,"-")</f>
        <v>9.1435401718545375E-2</v>
      </c>
      <c r="I84" s="707">
        <v>4797.29</v>
      </c>
      <c r="J84" s="195">
        <f t="shared" ref="J84" si="37">IFERROR(I84/I$124,"-")</f>
        <v>9.3754476618007315E-2</v>
      </c>
    </row>
    <row r="85" spans="2:10" x14ac:dyDescent="0.25">
      <c r="B85" s="384" t="s">
        <v>412</v>
      </c>
      <c r="C85" s="692">
        <v>210.75</v>
      </c>
      <c r="D85" s="710">
        <f t="shared" si="34"/>
        <v>2.8471611472944872E-2</v>
      </c>
      <c r="E85" s="708">
        <v>181.03</v>
      </c>
      <c r="F85" s="421">
        <f t="shared" si="35"/>
        <v>3.3686392580545517E-2</v>
      </c>
      <c r="G85" s="692">
        <v>1395.35</v>
      </c>
      <c r="H85" s="710">
        <f t="shared" si="36"/>
        <v>2.2979648596732075E-2</v>
      </c>
      <c r="I85" s="708">
        <v>1234.75</v>
      </c>
      <c r="J85" s="196">
        <f t="shared" ref="J85" si="38">IFERROR(I85/I$124,"-")</f>
        <v>2.4130986453619548E-2</v>
      </c>
    </row>
    <row r="86" spans="2:10" x14ac:dyDescent="0.25">
      <c r="B86" s="383" t="s">
        <v>413</v>
      </c>
      <c r="C86" s="691">
        <v>374.92</v>
      </c>
      <c r="D86" s="709">
        <f t="shared" si="34"/>
        <v>5.0650422649757963E-2</v>
      </c>
      <c r="E86" s="707">
        <v>348.99</v>
      </c>
      <c r="F86" s="420">
        <f t="shared" si="35"/>
        <v>6.4940695722723193E-2</v>
      </c>
      <c r="G86" s="691">
        <v>760.33</v>
      </c>
      <c r="H86" s="709">
        <f t="shared" si="36"/>
        <v>1.2521672854519153E-2</v>
      </c>
      <c r="I86" s="707">
        <v>874.98</v>
      </c>
      <c r="J86" s="195">
        <f t="shared" ref="J86" si="39">IFERROR(I86/I$124,"-")</f>
        <v>1.7099923488307783E-2</v>
      </c>
    </row>
    <row r="87" spans="2:10" x14ac:dyDescent="0.25">
      <c r="B87" s="384" t="s">
        <v>414</v>
      </c>
      <c r="C87" s="692">
        <v>30.94</v>
      </c>
      <c r="D87" s="710">
        <f t="shared" si="34"/>
        <v>4.1798892477955601E-3</v>
      </c>
      <c r="E87" s="708">
        <v>27.74</v>
      </c>
      <c r="F87" s="421">
        <f t="shared" si="35"/>
        <v>5.161909794975046E-3</v>
      </c>
      <c r="G87" s="692">
        <v>204.49</v>
      </c>
      <c r="H87" s="710">
        <f t="shared" si="36"/>
        <v>3.3676915050315278E-3</v>
      </c>
      <c r="I87" s="708">
        <v>168.89</v>
      </c>
      <c r="J87" s="196">
        <f t="shared" ref="J87" si="40">IFERROR(I87/I$124,"-")</f>
        <v>3.3006538183047622E-3</v>
      </c>
    </row>
    <row r="88" spans="2:10" x14ac:dyDescent="0.25">
      <c r="B88" s="383" t="s">
        <v>415</v>
      </c>
      <c r="C88" s="691">
        <v>10.01</v>
      </c>
      <c r="D88" s="709">
        <f t="shared" si="34"/>
        <v>1.3523171095809164E-3</v>
      </c>
      <c r="E88" s="707">
        <v>7.28</v>
      </c>
      <c r="F88" s="420">
        <f t="shared" si="35"/>
        <v>1.3546756779891254E-3</v>
      </c>
      <c r="G88" s="691">
        <v>43.41</v>
      </c>
      <c r="H88" s="709">
        <f t="shared" si="36"/>
        <v>7.1490776191216496E-4</v>
      </c>
      <c r="I88" s="707">
        <v>53.93</v>
      </c>
      <c r="J88" s="195">
        <f t="shared" ref="J88" si="41">IFERROR(I88/I$124,"-")</f>
        <v>1.0539656606144581E-3</v>
      </c>
    </row>
    <row r="89" spans="2:10" x14ac:dyDescent="0.25">
      <c r="B89" s="798" t="s">
        <v>416</v>
      </c>
      <c r="C89" s="799">
        <v>604.04</v>
      </c>
      <c r="D89" s="800">
        <f t="shared" si="34"/>
        <v>8.1603758928197476E-2</v>
      </c>
      <c r="E89" s="802">
        <v>445.28</v>
      </c>
      <c r="F89" s="801">
        <f t="shared" si="35"/>
        <v>8.2858514546016157E-2</v>
      </c>
      <c r="G89" s="799">
        <v>3775.99</v>
      </c>
      <c r="H89" s="800">
        <f t="shared" si="36"/>
        <v>6.2185776546941157E-2</v>
      </c>
      <c r="I89" s="802">
        <v>2955.74</v>
      </c>
      <c r="J89" s="803">
        <f t="shared" ref="J89" si="42">IFERROR(I89/I$124,"-")</f>
        <v>5.7764666451039837E-2</v>
      </c>
    </row>
    <row r="90" spans="2:10" x14ac:dyDescent="0.25">
      <c r="B90" s="697" t="s">
        <v>427</v>
      </c>
      <c r="C90" s="721">
        <v>12.74</v>
      </c>
      <c r="D90" s="722">
        <f t="shared" si="34"/>
        <v>1.7211308667393482E-3</v>
      </c>
      <c r="E90" s="724">
        <v>8.19</v>
      </c>
      <c r="F90" s="723">
        <f t="shared" si="35"/>
        <v>1.5240101377377658E-3</v>
      </c>
      <c r="G90" s="721">
        <v>100.21</v>
      </c>
      <c r="H90" s="722">
        <f t="shared" si="36"/>
        <v>1.6503318779363752E-3</v>
      </c>
      <c r="I90" s="724">
        <v>137.22</v>
      </c>
      <c r="J90" s="725">
        <f t="shared" ref="J90" si="43">IFERROR(I90/I$124,"-")</f>
        <v>2.6817201548213604E-3</v>
      </c>
    </row>
    <row r="91" spans="2:10" x14ac:dyDescent="0.25">
      <c r="B91" s="694" t="s">
        <v>428</v>
      </c>
      <c r="C91" s="726">
        <v>531.79</v>
      </c>
      <c r="D91" s="727">
        <f t="shared" si="34"/>
        <v>7.1843028541861698E-2</v>
      </c>
      <c r="E91" s="729">
        <v>388.68</v>
      </c>
      <c r="F91" s="728">
        <f t="shared" si="35"/>
        <v>7.2326283313298517E-2</v>
      </c>
      <c r="G91" s="726">
        <v>1864.54</v>
      </c>
      <c r="H91" s="727">
        <f t="shared" si="36"/>
        <v>3.0706614107249668E-2</v>
      </c>
      <c r="I91" s="729">
        <v>1903.68</v>
      </c>
      <c r="J91" s="730">
        <f t="shared" ref="J91" si="44">IFERROR(I91/I$124,"-")</f>
        <v>3.7204030202086631E-2</v>
      </c>
    </row>
    <row r="92" spans="2:10" x14ac:dyDescent="0.25">
      <c r="B92" s="694" t="s">
        <v>429</v>
      </c>
      <c r="C92" s="726">
        <v>26.66</v>
      </c>
      <c r="D92" s="727">
        <f t="shared" si="34"/>
        <v>3.601675738404319E-3</v>
      </c>
      <c r="E92" s="729">
        <v>20.2</v>
      </c>
      <c r="F92" s="728">
        <f t="shared" si="35"/>
        <v>3.7588528427720232E-3</v>
      </c>
      <c r="G92" s="726">
        <v>164.76</v>
      </c>
      <c r="H92" s="727">
        <f t="shared" si="36"/>
        <v>2.7133886858476917E-3</v>
      </c>
      <c r="I92" s="729">
        <v>606.54999999999995</v>
      </c>
      <c r="J92" s="730">
        <f t="shared" ref="J92" si="45">IFERROR(I92/I$124,"-")</f>
        <v>1.1853937909247166E-2</v>
      </c>
    </row>
    <row r="93" spans="2:10" x14ac:dyDescent="0.25">
      <c r="B93" s="694" t="s">
        <v>430</v>
      </c>
      <c r="C93" s="726">
        <v>12.74</v>
      </c>
      <c r="D93" s="727">
        <f t="shared" si="34"/>
        <v>1.7211308667393482E-3</v>
      </c>
      <c r="E93" s="729">
        <v>10.01</v>
      </c>
      <c r="F93" s="728">
        <f t="shared" si="35"/>
        <v>1.8626790572350471E-3</v>
      </c>
      <c r="G93" s="726">
        <v>40.590000000000003</v>
      </c>
      <c r="H93" s="727">
        <f t="shared" si="36"/>
        <v>6.6846593079969538E-4</v>
      </c>
      <c r="I93" s="729">
        <v>32.909999999999997</v>
      </c>
      <c r="J93" s="730">
        <f t="shared" ref="J93" si="46">IFERROR(I93/I$124,"-")</f>
        <v>6.4316725182313769E-4</v>
      </c>
    </row>
    <row r="94" spans="2:10" x14ac:dyDescent="0.25">
      <c r="B94" s="698" t="s">
        <v>431</v>
      </c>
      <c r="C94" s="731">
        <v>20.11</v>
      </c>
      <c r="D94" s="732">
        <f t="shared" si="34"/>
        <v>2.7167929144527704E-3</v>
      </c>
      <c r="E94" s="734">
        <v>18.2</v>
      </c>
      <c r="F94" s="733">
        <f t="shared" si="35"/>
        <v>3.3866891949728131E-3</v>
      </c>
      <c r="G94" s="731">
        <v>139.66</v>
      </c>
      <c r="H94" s="732">
        <f t="shared" si="36"/>
        <v>2.3000234514778382E-3</v>
      </c>
      <c r="I94" s="734">
        <v>149.75</v>
      </c>
      <c r="J94" s="735">
        <f t="shared" ref="J94" si="47">IFERROR(I94/I$124,"-")</f>
        <v>2.9265966563511055E-3</v>
      </c>
    </row>
    <row r="95" spans="2:10" x14ac:dyDescent="0.25">
      <c r="B95" s="383" t="s">
        <v>417</v>
      </c>
      <c r="C95" s="691">
        <v>263.18</v>
      </c>
      <c r="D95" s="709">
        <f t="shared" si="34"/>
        <v>3.5554726962987573E-2</v>
      </c>
      <c r="E95" s="707">
        <v>135.52000000000001</v>
      </c>
      <c r="F95" s="420">
        <f t="shared" si="35"/>
        <v>2.5217808774874489E-2</v>
      </c>
      <c r="G95" s="691">
        <v>1807.95</v>
      </c>
      <c r="H95" s="709">
        <f t="shared" si="36"/>
        <v>2.9774648425457236E-2</v>
      </c>
      <c r="I95" s="707">
        <v>1196.1300000000001</v>
      </c>
      <c r="J95" s="195">
        <f t="shared" ref="J95" si="48">IFERROR(I95/I$124,"-")</f>
        <v>2.3376227436135214E-2</v>
      </c>
    </row>
    <row r="96" spans="2:10" x14ac:dyDescent="0.25">
      <c r="B96" s="384" t="s">
        <v>418</v>
      </c>
      <c r="C96" s="692">
        <v>116.93</v>
      </c>
      <c r="D96" s="710">
        <f t="shared" si="34"/>
        <v>1.5796847115214445E-2</v>
      </c>
      <c r="E96" s="708">
        <v>89.27</v>
      </c>
      <c r="F96" s="421">
        <f t="shared" si="35"/>
        <v>1.6611524419517749E-2</v>
      </c>
      <c r="G96" s="692">
        <v>2258.1</v>
      </c>
      <c r="H96" s="710">
        <f t="shared" si="36"/>
        <v>3.718804923229347E-2</v>
      </c>
      <c r="I96" s="708">
        <v>1694.89</v>
      </c>
      <c r="J96" s="196">
        <f t="shared" ref="J96" si="49">IFERROR(I96/I$124,"-")</f>
        <v>3.3123602049301676E-2</v>
      </c>
    </row>
    <row r="97" spans="2:10" x14ac:dyDescent="0.25">
      <c r="B97" s="383" t="s">
        <v>432</v>
      </c>
      <c r="C97" s="691">
        <v>3.35</v>
      </c>
      <c r="D97" s="709">
        <f t="shared" si="34"/>
        <v>4.5257365805155547E-4</v>
      </c>
      <c r="E97" s="707">
        <v>6.8</v>
      </c>
      <c r="F97" s="420">
        <f t="shared" si="35"/>
        <v>1.2653564025173149E-3</v>
      </c>
      <c r="G97" s="691">
        <v>1037.25</v>
      </c>
      <c r="H97" s="709">
        <f t="shared" si="36"/>
        <v>1.7082194794825919E-2</v>
      </c>
      <c r="I97" s="707">
        <v>1364.35</v>
      </c>
      <c r="J97" s="195">
        <f t="shared" ref="J97" si="50">IFERROR(I97/I$124,"-")</f>
        <v>2.6663787299449952E-2</v>
      </c>
    </row>
    <row r="98" spans="2:10" x14ac:dyDescent="0.25">
      <c r="B98" s="384" t="s">
        <v>419</v>
      </c>
      <c r="C98" s="692">
        <v>9.1</v>
      </c>
      <c r="D98" s="710">
        <f t="shared" si="34"/>
        <v>1.2293791905281059E-3</v>
      </c>
      <c r="E98" s="708">
        <v>5.46</v>
      </c>
      <c r="F98" s="421">
        <f t="shared" si="35"/>
        <v>1.0160067584918438E-3</v>
      </c>
      <c r="G98" s="692">
        <v>52.65</v>
      </c>
      <c r="H98" s="710">
        <f t="shared" si="36"/>
        <v>8.6707886811046954E-4</v>
      </c>
      <c r="I98" s="708">
        <v>34.06</v>
      </c>
      <c r="J98" s="196">
        <f t="shared" ref="J98" si="51">IFERROR(I98/I$124,"-")</f>
        <v>6.6564195068660205E-4</v>
      </c>
    </row>
    <row r="99" spans="2:10" x14ac:dyDescent="0.25">
      <c r="B99" s="383" t="s">
        <v>433</v>
      </c>
      <c r="C99" s="691">
        <v>105.28</v>
      </c>
      <c r="D99" s="709">
        <f t="shared" si="34"/>
        <v>1.422297155810978E-2</v>
      </c>
      <c r="E99" s="707">
        <v>77.2</v>
      </c>
      <c r="F99" s="420">
        <f t="shared" si="35"/>
        <v>1.4365516805049515E-2</v>
      </c>
      <c r="G99" s="691">
        <v>3492.01</v>
      </c>
      <c r="H99" s="709">
        <f t="shared" si="36"/>
        <v>5.7508985341508854E-2</v>
      </c>
      <c r="I99" s="707">
        <v>3156.48</v>
      </c>
      <c r="J99" s="195">
        <f t="shared" ref="J99" si="52">IFERROR(I99/I$124,"-")</f>
        <v>6.1687771711780554E-2</v>
      </c>
    </row>
    <row r="100" spans="2:10" x14ac:dyDescent="0.25">
      <c r="B100" s="384" t="s">
        <v>434</v>
      </c>
      <c r="C100" s="692">
        <v>7.28</v>
      </c>
      <c r="D100" s="710">
        <f t="shared" si="34"/>
        <v>9.835033524224848E-4</v>
      </c>
      <c r="E100" s="708">
        <v>7.28</v>
      </c>
      <c r="F100" s="421">
        <f t="shared" si="35"/>
        <v>1.3546756779891254E-3</v>
      </c>
      <c r="G100" s="692">
        <v>58.03</v>
      </c>
      <c r="H100" s="710">
        <f t="shared" si="36"/>
        <v>9.5568065938177681E-4</v>
      </c>
      <c r="I100" s="708">
        <v>52.78</v>
      </c>
      <c r="J100" s="196">
        <f t="shared" ref="J100" si="53">IFERROR(I100/I$124,"-")</f>
        <v>1.0314909617509941E-3</v>
      </c>
    </row>
    <row r="101" spans="2:10" x14ac:dyDescent="0.25">
      <c r="B101" s="383" t="s">
        <v>420</v>
      </c>
      <c r="C101" s="691">
        <v>4.55</v>
      </c>
      <c r="D101" s="709">
        <f t="shared" si="34"/>
        <v>6.1468959526405297E-4</v>
      </c>
      <c r="E101" s="707">
        <v>0.91</v>
      </c>
      <c r="F101" s="420">
        <f t="shared" si="35"/>
        <v>1.6933445974864068E-4</v>
      </c>
      <c r="G101" s="691">
        <v>32.85</v>
      </c>
      <c r="H101" s="709">
        <f t="shared" si="36"/>
        <v>5.4099792625695968E-4</v>
      </c>
      <c r="I101" s="707">
        <v>33.909999999999997</v>
      </c>
      <c r="J101" s="195">
        <f t="shared" ref="J101" si="54">IFERROR(I101/I$124,"-")</f>
        <v>6.6271046822615007E-4</v>
      </c>
    </row>
    <row r="102" spans="2:10" x14ac:dyDescent="0.25">
      <c r="B102" s="384" t="s">
        <v>435</v>
      </c>
      <c r="C102" s="692">
        <v>0</v>
      </c>
      <c r="D102" s="710">
        <f t="shared" si="34"/>
        <v>0</v>
      </c>
      <c r="E102" s="708">
        <v>1.7</v>
      </c>
      <c r="F102" s="421">
        <f t="shared" si="35"/>
        <v>3.1633910062932872E-4</v>
      </c>
      <c r="G102" s="692">
        <v>30.45</v>
      </c>
      <c r="H102" s="710">
        <f t="shared" si="36"/>
        <v>5.0147296360804935E-4</v>
      </c>
      <c r="I102" s="708">
        <v>172.8</v>
      </c>
      <c r="J102" s="196">
        <f t="shared" ref="J102" si="55">IFERROR(I102/I$124,"-")</f>
        <v>3.3770677944405412E-3</v>
      </c>
    </row>
    <row r="103" spans="2:10" x14ac:dyDescent="0.25">
      <c r="B103" s="383" t="s">
        <v>436</v>
      </c>
      <c r="C103" s="691">
        <v>175.63</v>
      </c>
      <c r="D103" s="709">
        <f t="shared" si="34"/>
        <v>2.3727018377192443E-2</v>
      </c>
      <c r="E103" s="707">
        <v>160.16</v>
      </c>
      <c r="F103" s="420">
        <f t="shared" si="35"/>
        <v>2.9802864915760754E-2</v>
      </c>
      <c r="G103" s="691">
        <v>4770.92</v>
      </c>
      <c r="H103" s="709">
        <f t="shared" si="36"/>
        <v>7.8571014500391292E-2</v>
      </c>
      <c r="I103" s="707">
        <v>2480.3200000000002</v>
      </c>
      <c r="J103" s="195">
        <f t="shared" ref="J103" si="56">IFERROR(I103/I$124,"-")</f>
        <v>4.8473430508719696E-2</v>
      </c>
    </row>
    <row r="104" spans="2:10" x14ac:dyDescent="0.25">
      <c r="B104" s="384" t="s">
        <v>421</v>
      </c>
      <c r="C104" s="692">
        <v>244.06</v>
      </c>
      <c r="D104" s="710">
        <f t="shared" si="34"/>
        <v>3.2971679696735111E-2</v>
      </c>
      <c r="E104" s="708">
        <v>183.82</v>
      </c>
      <c r="F104" s="421">
        <f t="shared" si="35"/>
        <v>3.420556086922541E-2</v>
      </c>
      <c r="G104" s="692">
        <v>1937.31</v>
      </c>
      <c r="H104" s="710">
        <f t="shared" si="36"/>
        <v>3.1905043912233498E-2</v>
      </c>
      <c r="I104" s="708">
        <v>1742.27</v>
      </c>
      <c r="J104" s="196">
        <f t="shared" ref="J104" si="57">IFERROR(I104/I$124,"-")</f>
        <v>3.4049559642476399E-2</v>
      </c>
    </row>
    <row r="105" spans="2:10" x14ac:dyDescent="0.25">
      <c r="B105" s="383" t="s">
        <v>422</v>
      </c>
      <c r="C105" s="691">
        <v>1752.43</v>
      </c>
      <c r="D105" s="709">
        <f t="shared" si="34"/>
        <v>0.23674735987441414</v>
      </c>
      <c r="E105" s="707">
        <v>926.21</v>
      </c>
      <c r="F105" s="420">
        <f t="shared" si="35"/>
        <v>0.17235084611405327</v>
      </c>
      <c r="G105" s="691">
        <v>14083.68</v>
      </c>
      <c r="H105" s="709">
        <f t="shared" si="36"/>
        <v>0.23194038581633539</v>
      </c>
      <c r="I105" s="707">
        <v>9732.65</v>
      </c>
      <c r="J105" s="195">
        <f t="shared" ref="J105" si="58">IFERROR(I105/I$124,"-")</f>
        <v>0.19020728512477852</v>
      </c>
    </row>
    <row r="106" spans="2:10" x14ac:dyDescent="0.25">
      <c r="B106" s="798" t="s">
        <v>437</v>
      </c>
      <c r="C106" s="799">
        <v>551.46</v>
      </c>
      <c r="D106" s="800">
        <f t="shared" si="34"/>
        <v>7.4500378946003226E-2</v>
      </c>
      <c r="E106" s="802">
        <v>519.21</v>
      </c>
      <c r="F106" s="801">
        <f t="shared" si="35"/>
        <v>9.6615543786913977E-2</v>
      </c>
      <c r="G106" s="799">
        <v>1144.3899999999999</v>
      </c>
      <c r="H106" s="800">
        <f t="shared" si="36"/>
        <v>1.884665500241102E-2</v>
      </c>
      <c r="I106" s="802">
        <v>2036</v>
      </c>
      <c r="J106" s="803">
        <f t="shared" ref="J106" si="59">IFERROR(I106/I$124,"-")</f>
        <v>3.9789988596533231E-2</v>
      </c>
    </row>
    <row r="107" spans="2:10" x14ac:dyDescent="0.25">
      <c r="B107" s="697" t="s">
        <v>438</v>
      </c>
      <c r="C107" s="721">
        <v>408.59</v>
      </c>
      <c r="D107" s="722">
        <f t="shared" si="34"/>
        <v>5.5199125654711953E-2</v>
      </c>
      <c r="E107" s="724">
        <v>394.26</v>
      </c>
      <c r="F107" s="723">
        <f t="shared" si="35"/>
        <v>7.3364619890658317E-2</v>
      </c>
      <c r="G107" s="721">
        <v>681.3</v>
      </c>
      <c r="H107" s="722">
        <f t="shared" si="36"/>
        <v>1.1220148771959409E-2</v>
      </c>
      <c r="I107" s="724">
        <v>1143.25</v>
      </c>
      <c r="J107" s="725">
        <f t="shared" ref="J107" si="60">IFERROR(I107/I$124,"-")</f>
        <v>2.2342782152743917E-2</v>
      </c>
    </row>
    <row r="108" spans="2:10" x14ac:dyDescent="0.25">
      <c r="B108" s="700" t="s">
        <v>439</v>
      </c>
      <c r="C108" s="721">
        <v>0</v>
      </c>
      <c r="D108" s="722">
        <f t="shared" si="34"/>
        <v>0</v>
      </c>
      <c r="E108" s="724">
        <v>1.35</v>
      </c>
      <c r="F108" s="723">
        <f t="shared" si="35"/>
        <v>2.5121046226446691E-4</v>
      </c>
      <c r="G108" s="721">
        <v>78.8</v>
      </c>
      <c r="H108" s="722">
        <f t="shared" si="36"/>
        <v>1.2977362736392214E-3</v>
      </c>
      <c r="I108" s="724">
        <v>321.5</v>
      </c>
      <c r="J108" s="725">
        <f t="shared" ref="J108" si="61">IFERROR(I108/I$124,"-")</f>
        <v>6.2831440735684838E-3</v>
      </c>
    </row>
    <row r="109" spans="2:10" x14ac:dyDescent="0.25">
      <c r="B109" s="699" t="s">
        <v>440</v>
      </c>
      <c r="C109" s="726">
        <v>0</v>
      </c>
      <c r="D109" s="727">
        <f t="shared" si="34"/>
        <v>0</v>
      </c>
      <c r="E109" s="729">
        <v>0</v>
      </c>
      <c r="F109" s="728">
        <f t="shared" si="35"/>
        <v>0</v>
      </c>
      <c r="G109" s="726">
        <v>57</v>
      </c>
      <c r="H109" s="727">
        <f t="shared" si="36"/>
        <v>9.3871786291161948E-4</v>
      </c>
      <c r="I109" s="729">
        <v>187.2</v>
      </c>
      <c r="J109" s="730">
        <f t="shared" ref="J109" si="62">IFERROR(I109/I$124,"-")</f>
        <v>3.6584901106439193E-3</v>
      </c>
    </row>
    <row r="110" spans="2:10" x14ac:dyDescent="0.25">
      <c r="B110" s="699" t="s">
        <v>441</v>
      </c>
      <c r="C110" s="726">
        <v>0</v>
      </c>
      <c r="D110" s="727">
        <f t="shared" si="34"/>
        <v>0</v>
      </c>
      <c r="E110" s="729">
        <v>0.7</v>
      </c>
      <c r="F110" s="728">
        <f t="shared" si="35"/>
        <v>1.3025727672972358E-4</v>
      </c>
      <c r="G110" s="726">
        <v>34</v>
      </c>
      <c r="H110" s="727">
        <f t="shared" si="36"/>
        <v>5.5993697085956248E-4</v>
      </c>
      <c r="I110" s="729">
        <v>82.5</v>
      </c>
      <c r="J110" s="730">
        <f t="shared" ref="J110" si="63">IFERROR(I110/I$124,"-")</f>
        <v>1.6123153532485222E-3</v>
      </c>
    </row>
    <row r="111" spans="2:10" x14ac:dyDescent="0.25">
      <c r="B111" s="701" t="s">
        <v>442</v>
      </c>
      <c r="C111" s="731">
        <v>0</v>
      </c>
      <c r="D111" s="732">
        <f t="shared" si="34"/>
        <v>0</v>
      </c>
      <c r="E111" s="734">
        <v>0</v>
      </c>
      <c r="F111" s="733">
        <f t="shared" si="35"/>
        <v>0</v>
      </c>
      <c r="G111" s="731">
        <v>52</v>
      </c>
      <c r="H111" s="732">
        <f t="shared" si="36"/>
        <v>8.5637419072638968E-4</v>
      </c>
      <c r="I111" s="734">
        <v>142</v>
      </c>
      <c r="J111" s="735">
        <f t="shared" ref="J111" si="64">IFERROR(I111/I$124,"-")</f>
        <v>2.7751367292277594E-3</v>
      </c>
    </row>
    <row r="112" spans="2:10" x14ac:dyDescent="0.25">
      <c r="B112" s="694" t="s">
        <v>443</v>
      </c>
      <c r="C112" s="726">
        <v>35.49</v>
      </c>
      <c r="D112" s="727">
        <f t="shared" si="34"/>
        <v>4.7945788430596133E-3</v>
      </c>
      <c r="E112" s="729">
        <v>27.44</v>
      </c>
      <c r="F112" s="728">
        <f t="shared" si="35"/>
        <v>5.1060852478051651E-3</v>
      </c>
      <c r="G112" s="726">
        <v>123.89</v>
      </c>
      <c r="H112" s="727">
        <f t="shared" si="36"/>
        <v>2.0403115094056235E-3</v>
      </c>
      <c r="I112" s="729">
        <v>302.04000000000002</v>
      </c>
      <c r="J112" s="730">
        <f t="shared" ref="J112" si="65">IFERROR(I112/I$124,"-")</f>
        <v>5.902833082365863E-3</v>
      </c>
    </row>
    <row r="113" spans="1:22" x14ac:dyDescent="0.25">
      <c r="B113" s="694" t="s">
        <v>444</v>
      </c>
      <c r="C113" s="726">
        <v>0.91</v>
      </c>
      <c r="D113" s="727">
        <f t="shared" si="34"/>
        <v>1.229379190528106E-4</v>
      </c>
      <c r="E113" s="729">
        <v>0.91</v>
      </c>
      <c r="F113" s="728">
        <f t="shared" si="35"/>
        <v>1.6933445974864068E-4</v>
      </c>
      <c r="G113" s="726">
        <v>0.91</v>
      </c>
      <c r="H113" s="727">
        <f t="shared" si="36"/>
        <v>1.498654833771182E-5</v>
      </c>
      <c r="I113" s="729">
        <v>0.91</v>
      </c>
      <c r="J113" s="730">
        <f t="shared" ref="J113" si="66">IFERROR(I113/I$124,"-")</f>
        <v>1.7784326926741275E-5</v>
      </c>
    </row>
    <row r="114" spans="1:22" x14ac:dyDescent="0.25">
      <c r="B114" s="694" t="s">
        <v>445</v>
      </c>
      <c r="C114" s="726">
        <v>0</v>
      </c>
      <c r="D114" s="727">
        <f t="shared" si="34"/>
        <v>0</v>
      </c>
      <c r="E114" s="729">
        <v>0</v>
      </c>
      <c r="F114" s="728">
        <f t="shared" si="35"/>
        <v>0</v>
      </c>
      <c r="G114" s="726">
        <v>22</v>
      </c>
      <c r="H114" s="727">
        <f t="shared" si="36"/>
        <v>3.6231215761501105E-4</v>
      </c>
      <c r="I114" s="729">
        <v>31.6</v>
      </c>
      <c r="J114" s="730">
        <f t="shared" ref="J114" si="67">IFERROR(I114/I$124,"-")</f>
        <v>6.175656383351916E-4</v>
      </c>
    </row>
    <row r="115" spans="1:22" x14ac:dyDescent="0.25">
      <c r="B115" s="694" t="s">
        <v>446</v>
      </c>
      <c r="C115" s="726">
        <v>0</v>
      </c>
      <c r="D115" s="727">
        <f t="shared" si="34"/>
        <v>0</v>
      </c>
      <c r="E115" s="729">
        <v>0</v>
      </c>
      <c r="F115" s="728">
        <f t="shared" si="35"/>
        <v>0</v>
      </c>
      <c r="G115" s="726">
        <v>0</v>
      </c>
      <c r="H115" s="727">
        <f t="shared" si="36"/>
        <v>0</v>
      </c>
      <c r="I115" s="729">
        <v>2</v>
      </c>
      <c r="J115" s="730">
        <f t="shared" ref="J115" si="68">IFERROR(I115/I$124,"-")</f>
        <v>3.9086432806024782E-5</v>
      </c>
    </row>
    <row r="116" spans="1:22" x14ac:dyDescent="0.25">
      <c r="B116" s="694" t="s">
        <v>447</v>
      </c>
      <c r="C116" s="726">
        <v>106.47</v>
      </c>
      <c r="D116" s="727">
        <f t="shared" si="34"/>
        <v>1.4383736529178839E-2</v>
      </c>
      <c r="E116" s="729">
        <v>96.6</v>
      </c>
      <c r="F116" s="728">
        <f t="shared" si="35"/>
        <v>1.7975504188701853E-2</v>
      </c>
      <c r="G116" s="726">
        <v>169.47</v>
      </c>
      <c r="H116" s="727">
        <f t="shared" si="36"/>
        <v>2.7909564250461782E-3</v>
      </c>
      <c r="I116" s="729">
        <v>436.45</v>
      </c>
      <c r="J116" s="730">
        <f t="shared" ref="J116" si="69">IFERROR(I116/I$124,"-")</f>
        <v>8.5296367990947575E-3</v>
      </c>
    </row>
    <row r="117" spans="1:22" x14ac:dyDescent="0.25">
      <c r="B117" s="698" t="s">
        <v>448</v>
      </c>
      <c r="C117" s="731">
        <v>0</v>
      </c>
      <c r="D117" s="732">
        <f t="shared" si="34"/>
        <v>0</v>
      </c>
      <c r="E117" s="734">
        <v>0</v>
      </c>
      <c r="F117" s="733">
        <f t="shared" si="35"/>
        <v>0</v>
      </c>
      <c r="G117" s="731">
        <v>5.82</v>
      </c>
      <c r="H117" s="732">
        <f t="shared" si="36"/>
        <v>9.5848034423607473E-5</v>
      </c>
      <c r="I117" s="734">
        <v>25.75</v>
      </c>
      <c r="J117" s="735">
        <f t="shared" ref="J117" si="70">IFERROR(I117/I$124,"-")</f>
        <v>5.0323782237756906E-4</v>
      </c>
    </row>
    <row r="118" spans="1:22" x14ac:dyDescent="0.25">
      <c r="B118" s="383" t="s">
        <v>423</v>
      </c>
      <c r="C118" s="691">
        <v>178.01</v>
      </c>
      <c r="D118" s="709">
        <f t="shared" si="34"/>
        <v>2.4048548319330565E-2</v>
      </c>
      <c r="E118" s="707">
        <v>96.9</v>
      </c>
      <c r="F118" s="420">
        <f t="shared" si="35"/>
        <v>1.8031328735871738E-2</v>
      </c>
      <c r="G118" s="691">
        <v>3059.4300000000003</v>
      </c>
      <c r="H118" s="709">
        <f t="shared" si="36"/>
        <v>5.0384940198731513E-2</v>
      </c>
      <c r="I118" s="707">
        <v>1909.7800000000002</v>
      </c>
      <c r="J118" s="195">
        <f t="shared" ref="J118" si="71">IFERROR(I118/I$124,"-")</f>
        <v>3.7323243822145011E-2</v>
      </c>
    </row>
    <row r="119" spans="1:22" x14ac:dyDescent="0.25">
      <c r="B119" s="695" t="s">
        <v>449</v>
      </c>
      <c r="C119" s="711">
        <v>18</v>
      </c>
      <c r="D119" s="712">
        <f t="shared" si="34"/>
        <v>2.4317390581874623E-3</v>
      </c>
      <c r="E119" s="714">
        <v>4</v>
      </c>
      <c r="F119" s="713">
        <f t="shared" si="35"/>
        <v>7.4432729559842045E-4</v>
      </c>
      <c r="G119" s="711">
        <v>265.14999999999998</v>
      </c>
      <c r="H119" s="712">
        <f t="shared" si="36"/>
        <v>4.3666849359827349E-3</v>
      </c>
      <c r="I119" s="714">
        <v>190.4</v>
      </c>
      <c r="J119" s="715">
        <f t="shared" ref="J119" si="72">IFERROR(I119/I$124,"-")</f>
        <v>3.7210284031335594E-3</v>
      </c>
    </row>
    <row r="120" spans="1:22" x14ac:dyDescent="0.25">
      <c r="B120" s="696" t="s">
        <v>450</v>
      </c>
      <c r="C120" s="716">
        <v>31.7</v>
      </c>
      <c r="D120" s="717">
        <f t="shared" si="34"/>
        <v>4.2825626746968081E-3</v>
      </c>
      <c r="E120" s="719">
        <v>11</v>
      </c>
      <c r="F120" s="718">
        <f t="shared" si="35"/>
        <v>2.0469000628956565E-3</v>
      </c>
      <c r="G120" s="716">
        <v>1566.2</v>
      </c>
      <c r="H120" s="717">
        <f t="shared" si="36"/>
        <v>2.5793331875301379E-2</v>
      </c>
      <c r="I120" s="719">
        <v>1497.15</v>
      </c>
      <c r="J120" s="720">
        <f t="shared" ref="J120" si="73">IFERROR(I120/I$124,"-")</f>
        <v>2.9259126437770004E-2</v>
      </c>
    </row>
    <row r="121" spans="1:22" x14ac:dyDescent="0.25">
      <c r="B121" s="384" t="s">
        <v>425</v>
      </c>
      <c r="C121" s="692">
        <v>901.02</v>
      </c>
      <c r="D121" s="710">
        <f t="shared" si="34"/>
        <v>0.12172475145600374</v>
      </c>
      <c r="E121" s="708">
        <v>727.28</v>
      </c>
      <c r="F121" s="421">
        <f t="shared" si="35"/>
        <v>0.13533358888570479</v>
      </c>
      <c r="G121" s="692">
        <v>5903.45</v>
      </c>
      <c r="H121" s="710">
        <f t="shared" si="36"/>
        <v>9.7222350312378941E-2</v>
      </c>
      <c r="I121" s="708">
        <v>8558.35</v>
      </c>
      <c r="J121" s="196">
        <f t="shared" ref="J121" si="74">IFERROR(I121/I$124,"-")</f>
        <v>0.1672576861027211</v>
      </c>
    </row>
    <row r="122" spans="1:22" x14ac:dyDescent="0.25">
      <c r="B122" s="383" t="s">
        <v>451</v>
      </c>
      <c r="C122" s="691">
        <v>5.46</v>
      </c>
      <c r="D122" s="709">
        <f t="shared" si="34"/>
        <v>7.3762751431686354E-4</v>
      </c>
      <c r="E122" s="707">
        <v>4.55</v>
      </c>
      <c r="F122" s="420">
        <f t="shared" si="35"/>
        <v>8.4667229874320327E-4</v>
      </c>
      <c r="G122" s="691">
        <v>99.16</v>
      </c>
      <c r="H122" s="709">
        <f t="shared" si="36"/>
        <v>1.633039706777477E-3</v>
      </c>
      <c r="I122" s="707">
        <v>89.5</v>
      </c>
      <c r="J122" s="195">
        <f t="shared" ref="J122" si="75">IFERROR(I122/I$124,"-")</f>
        <v>1.7491178680696089E-3</v>
      </c>
    </row>
    <row r="123" spans="1:22" x14ac:dyDescent="0.25">
      <c r="B123" s="384" t="s">
        <v>175</v>
      </c>
      <c r="C123" s="692">
        <v>1265.01</v>
      </c>
      <c r="D123" s="710">
        <f t="shared" si="34"/>
        <v>0.17089856811098453</v>
      </c>
      <c r="E123" s="708">
        <v>955.5</v>
      </c>
      <c r="F123" s="421">
        <f t="shared" si="35"/>
        <v>0.17780118273607268</v>
      </c>
      <c r="G123" s="692">
        <v>9221.86</v>
      </c>
      <c r="H123" s="710">
        <f t="shared" si="36"/>
        <v>0.15187236335561663</v>
      </c>
      <c r="I123" s="708">
        <v>6828.8</v>
      </c>
      <c r="J123" s="196">
        <f t="shared" ref="J123" si="76">IFERROR(I123/I$124,"-")</f>
        <v>0.13345671617289101</v>
      </c>
    </row>
    <row r="124" spans="1:22" ht="15.75" thickBot="1" x14ac:dyDescent="0.3">
      <c r="B124" s="752" t="s">
        <v>280</v>
      </c>
      <c r="C124" s="753">
        <f>SUM(C84:C89,C95:C106,C118,C121:C123)</f>
        <v>7402.1100000000015</v>
      </c>
      <c r="D124" s="754"/>
      <c r="E124" s="757">
        <f t="shared" ref="E124:I124" si="77">SUM(E84:E89,E95:E106,E118,E121:E123)</f>
        <v>5373.9800000000005</v>
      </c>
      <c r="F124" s="755"/>
      <c r="G124" s="753">
        <f t="shared" si="77"/>
        <v>60721.120000000003</v>
      </c>
      <c r="H124" s="756"/>
      <c r="I124" s="757">
        <f t="shared" si="77"/>
        <v>51168.65</v>
      </c>
      <c r="J124" s="758"/>
    </row>
    <row r="126" spans="1:22" ht="17.25" x14ac:dyDescent="0.25">
      <c r="A126" s="880" t="s">
        <v>539</v>
      </c>
    </row>
    <row r="128" spans="1:22" x14ac:dyDescent="0.25">
      <c r="B128" s="5" t="s">
        <v>130</v>
      </c>
      <c r="C128" s="938" t="str">
        <f>$A$1</f>
        <v>South Lanarkshire</v>
      </c>
      <c r="D128" s="938"/>
      <c r="E128" s="938"/>
      <c r="F128" s="938"/>
      <c r="G128" s="938"/>
      <c r="H128" s="938"/>
      <c r="I128" s="938"/>
      <c r="J128" s="938"/>
      <c r="K128" s="938"/>
      <c r="L128" s="938"/>
      <c r="M128" s="938" t="s">
        <v>119</v>
      </c>
      <c r="N128" s="938"/>
      <c r="O128" s="938"/>
      <c r="P128" s="938"/>
      <c r="Q128" s="938"/>
      <c r="R128" s="938"/>
      <c r="S128" s="938"/>
      <c r="T128" s="938"/>
      <c r="U128" s="938"/>
      <c r="V128" s="902"/>
    </row>
    <row r="129" spans="2:22" ht="15.75" x14ac:dyDescent="0.25">
      <c r="C129" s="957" t="s">
        <v>452</v>
      </c>
      <c r="D129" s="958"/>
      <c r="E129" s="958"/>
      <c r="F129" s="958"/>
      <c r="G129" s="947" t="s">
        <v>453</v>
      </c>
      <c r="H129" s="948"/>
      <c r="I129" s="959"/>
      <c r="J129" s="947" t="s">
        <v>454</v>
      </c>
      <c r="K129" s="948"/>
      <c r="L129" s="960"/>
      <c r="M129" s="957" t="s">
        <v>452</v>
      </c>
      <c r="N129" s="958"/>
      <c r="O129" s="958"/>
      <c r="P129" s="958"/>
      <c r="Q129" s="947" t="s">
        <v>453</v>
      </c>
      <c r="R129" s="948"/>
      <c r="S129" s="959"/>
      <c r="T129" s="947" t="s">
        <v>454</v>
      </c>
      <c r="U129" s="948"/>
      <c r="V129" s="948"/>
    </row>
    <row r="130" spans="2:22" ht="15.75" thickBot="1" x14ac:dyDescent="0.3">
      <c r="B130" s="5" t="s">
        <v>410</v>
      </c>
      <c r="C130" s="392" t="s">
        <v>123</v>
      </c>
      <c r="D130" s="393" t="s">
        <v>125</v>
      </c>
      <c r="E130" s="393" t="s">
        <v>126</v>
      </c>
      <c r="F130" s="393" t="s">
        <v>127</v>
      </c>
      <c r="G130" s="394" t="s">
        <v>125</v>
      </c>
      <c r="H130" s="393" t="s">
        <v>126</v>
      </c>
      <c r="I130" s="395" t="s">
        <v>127</v>
      </c>
      <c r="J130" s="394" t="s">
        <v>125</v>
      </c>
      <c r="K130" s="393" t="s">
        <v>126</v>
      </c>
      <c r="L130" s="396" t="s">
        <v>127</v>
      </c>
      <c r="M130" s="392" t="s">
        <v>123</v>
      </c>
      <c r="N130" s="393" t="s">
        <v>125</v>
      </c>
      <c r="O130" s="393" t="s">
        <v>126</v>
      </c>
      <c r="P130" s="393" t="s">
        <v>127</v>
      </c>
      <c r="Q130" s="394" t="s">
        <v>125</v>
      </c>
      <c r="R130" s="393" t="s">
        <v>126</v>
      </c>
      <c r="S130" s="395" t="s">
        <v>127</v>
      </c>
      <c r="T130" s="394" t="s">
        <v>125</v>
      </c>
      <c r="U130" s="393" t="s">
        <v>126</v>
      </c>
      <c r="V130" s="393" t="s">
        <v>127</v>
      </c>
    </row>
    <row r="131" spans="2:22" x14ac:dyDescent="0.25">
      <c r="B131" s="134" t="s">
        <v>122</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411</v>
      </c>
      <c r="C132" s="324">
        <v>66</v>
      </c>
      <c r="D132" s="248">
        <v>43</v>
      </c>
      <c r="E132" s="248">
        <v>62</v>
      </c>
      <c r="F132" s="248">
        <f t="array" ref="F132">IFERROR(INDEX($C$171:$C$210,MATCH($B132,$B$171:$B$210,0)),"-")</f>
        <v>0</v>
      </c>
      <c r="G132" s="373">
        <v>20</v>
      </c>
      <c r="H132" s="248">
        <v>20</v>
      </c>
      <c r="I132" s="282">
        <f t="array" ref="I132">IFERROR(INDEX($E$171:$E$210,MATCH($B132,$B$171:$B$210,0)),"-")</f>
        <v>0</v>
      </c>
      <c r="J132" s="373">
        <v>17</v>
      </c>
      <c r="K132" s="248">
        <v>19</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412</v>
      </c>
      <c r="C133" s="244">
        <v>7</v>
      </c>
      <c r="D133" s="243">
        <v>4</v>
      </c>
      <c r="E133" s="243">
        <v>8</v>
      </c>
      <c r="F133" s="243">
        <f t="array" ref="F133">IFERROR(INDEX($C$171:$C$210,MATCH($B133,$B$171:$B$210,0)),"-")</f>
        <v>0</v>
      </c>
      <c r="G133" s="389">
        <v>3</v>
      </c>
      <c r="H133" s="243">
        <v>5</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413</v>
      </c>
      <c r="C134" s="324">
        <v>2</v>
      </c>
      <c r="D134" s="248">
        <v>2</v>
      </c>
      <c r="E134" s="248">
        <v>4</v>
      </c>
      <c r="F134" s="248">
        <f t="array" ref="F134">IFERROR(INDEX($C$171:$C$210,MATCH($B134,$B$171:$B$210,0)),"-")</f>
        <v>1</v>
      </c>
      <c r="G134" s="373">
        <v>1</v>
      </c>
      <c r="H134" s="248">
        <v>3</v>
      </c>
      <c r="I134" s="282">
        <f t="array" ref="I134">IFERROR(INDEX($E$171:$E$210,MATCH($B134,$B$171:$B$210,0)),"-")</f>
        <v>0</v>
      </c>
      <c r="J134" s="373">
        <v>1</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414</v>
      </c>
      <c r="C135" s="244">
        <v>31</v>
      </c>
      <c r="D135" s="243">
        <v>19</v>
      </c>
      <c r="E135" s="243">
        <v>11</v>
      </c>
      <c r="F135" s="243">
        <f t="array" ref="F135">IFERROR(INDEX($C$171:$C$210,MATCH($B135,$B$171:$B$210,0)),"-")</f>
        <v>0</v>
      </c>
      <c r="G135" s="389">
        <v>10</v>
      </c>
      <c r="H135" s="243">
        <v>3</v>
      </c>
      <c r="I135" s="281">
        <f t="array" ref="I135">IFERROR(INDEX($E$171:$E$210,MATCH($B135,$B$171:$B$210,0)),"-")</f>
        <v>0</v>
      </c>
      <c r="J135" s="389">
        <v>4</v>
      </c>
      <c r="K135" s="243">
        <v>5</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415</v>
      </c>
      <c r="C136" s="324">
        <v>1</v>
      </c>
      <c r="D136" s="248">
        <v>1</v>
      </c>
      <c r="E136" s="248">
        <v>0</v>
      </c>
      <c r="F136" s="248">
        <f t="array" ref="F136">IFERROR(INDEX($C$171:$C$210,MATCH($B136,$B$171:$B$210,0)),"-")</f>
        <v>0</v>
      </c>
      <c r="G136" s="373">
        <v>1</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416</v>
      </c>
      <c r="C137" s="244">
        <v>0</v>
      </c>
      <c r="D137" s="243">
        <v>2</v>
      </c>
      <c r="E137" s="243">
        <v>225</v>
      </c>
      <c r="F137" s="243">
        <f t="array" ref="F137">IFERROR(INDEX($C$171:$C$210,MATCH($B137,$B$171:$B$210,0)),"-")</f>
        <v>0</v>
      </c>
      <c r="G137" s="389">
        <v>0</v>
      </c>
      <c r="H137" s="243">
        <v>65</v>
      </c>
      <c r="I137" s="281">
        <f t="array" ref="I137">IFERROR(INDEX($E$171:$E$210,MATCH($B137,$B$171:$B$210,0)),"-")</f>
        <v>0</v>
      </c>
      <c r="J137" s="389">
        <v>4</v>
      </c>
      <c r="K137" s="243">
        <v>89</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417</v>
      </c>
      <c r="C138" s="324">
        <v>87</v>
      </c>
      <c r="D138" s="248">
        <v>75</v>
      </c>
      <c r="E138" s="248">
        <v>66.66</v>
      </c>
      <c r="F138" s="248">
        <f t="array" ref="F138">IFERROR(INDEX($C$171:$C$210,MATCH($B138,$B$171:$B$210,0)),"-")</f>
        <v>2</v>
      </c>
      <c r="G138" s="373">
        <v>20</v>
      </c>
      <c r="H138" s="248">
        <v>25.33</v>
      </c>
      <c r="I138" s="282">
        <f t="array" ref="I138">IFERROR(INDEX($E$171:$E$210,MATCH($B138,$B$171:$B$210,0)),"-")</f>
        <v>0</v>
      </c>
      <c r="J138" s="373">
        <v>48</v>
      </c>
      <c r="K138" s="248">
        <v>30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418</v>
      </c>
      <c r="C139" s="244">
        <v>2</v>
      </c>
      <c r="D139" s="243">
        <v>4</v>
      </c>
      <c r="E139" s="243">
        <v>4</v>
      </c>
      <c r="F139" s="243">
        <f t="array" ref="F139">IFERROR(INDEX($C$171:$C$210,MATCH($B139,$B$171:$B$210,0)),"-")</f>
        <v>0</v>
      </c>
      <c r="G139" s="389">
        <v>4</v>
      </c>
      <c r="H139" s="243">
        <v>2</v>
      </c>
      <c r="I139" s="281">
        <f t="array" ref="I139">IFERROR(INDEX($E$171:$E$210,MATCH($B139,$B$171:$B$210,0)),"-")</f>
        <v>0</v>
      </c>
      <c r="J139" s="389">
        <v>0</v>
      </c>
      <c r="K139" s="243">
        <v>2</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419</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420</v>
      </c>
      <c r="C141" s="244">
        <v>7</v>
      </c>
      <c r="D141" s="243">
        <v>3</v>
      </c>
      <c r="E141" s="243">
        <v>2</v>
      </c>
      <c r="F141" s="243">
        <f t="array" ref="F141">IFERROR(INDEX($C$171:$C$210,MATCH($B141,$B$171:$B$210,0)),"-")</f>
        <v>0</v>
      </c>
      <c r="G141" s="389">
        <v>0</v>
      </c>
      <c r="H141" s="243">
        <v>0</v>
      </c>
      <c r="I141" s="281">
        <f t="array" ref="I141">IFERROR(INDEX($E$171:$E$210,MATCH($B141,$B$171:$B$210,0)),"-")</f>
        <v>0</v>
      </c>
      <c r="J141" s="389">
        <v>2</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421</v>
      </c>
      <c r="C142" s="324">
        <v>28</v>
      </c>
      <c r="D142" s="248">
        <v>17</v>
      </c>
      <c r="E142" s="248">
        <v>25</v>
      </c>
      <c r="F142" s="248">
        <f t="array" ref="F142">IFERROR(INDEX($C$171:$C$210,MATCH($B142,$B$171:$B$210,0)),"-")</f>
        <v>0</v>
      </c>
      <c r="G142" s="373">
        <v>6</v>
      </c>
      <c r="H142" s="248">
        <v>13</v>
      </c>
      <c r="I142" s="282">
        <f t="array" ref="I142">IFERROR(INDEX($E$171:$E$210,MATCH($B142,$B$171:$B$210,0)),"-")</f>
        <v>0</v>
      </c>
      <c r="J142" s="373">
        <v>0</v>
      </c>
      <c r="K142" s="248">
        <v>4</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422</v>
      </c>
      <c r="C143" s="244">
        <v>703</v>
      </c>
      <c r="D143" s="243">
        <v>600</v>
      </c>
      <c r="E143" s="243">
        <v>673.83</v>
      </c>
      <c r="F143" s="243">
        <f t="array" ref="F143">IFERROR(INDEX($C$171:$C$210,MATCH($B143,$B$171:$B$210,0)),"-")</f>
        <v>34.75</v>
      </c>
      <c r="G143" s="389">
        <v>103</v>
      </c>
      <c r="H143" s="243">
        <v>187.94</v>
      </c>
      <c r="I143" s="281">
        <f t="array" ref="I143">IFERROR(INDEX($E$171:$E$210,MATCH($B143,$B$171:$B$210,0)),"-")</f>
        <v>26.75</v>
      </c>
      <c r="J143" s="389">
        <v>387</v>
      </c>
      <c r="K143" s="243">
        <v>355</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423</v>
      </c>
      <c r="C144" s="324">
        <v>22</v>
      </c>
      <c r="D144" s="248">
        <v>11</v>
      </c>
      <c r="E144" s="248">
        <v>14.33</v>
      </c>
      <c r="F144" s="248">
        <f t="array" ref="F144">IFERROR(INDEX($C$171:$C$210,MATCH($B144,$B$171:$B$210,0)),"-")</f>
        <v>1</v>
      </c>
      <c r="G144" s="373">
        <v>1</v>
      </c>
      <c r="H144" s="248">
        <v>5.66</v>
      </c>
      <c r="I144" s="282">
        <f t="array" ref="I144">IFERROR(INDEX($E$171:$E$210,MATCH($B144,$B$171:$B$210,0)),"-")</f>
        <v>0</v>
      </c>
      <c r="J144" s="373">
        <v>7</v>
      </c>
      <c r="K144" s="248">
        <v>7</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424</v>
      </c>
      <c r="C145" s="244">
        <v>1</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425</v>
      </c>
      <c r="C146" s="324">
        <v>25</v>
      </c>
      <c r="D146" s="248">
        <v>71</v>
      </c>
      <c r="E146" s="248">
        <v>207.27</v>
      </c>
      <c r="F146" s="248">
        <f t="array" ref="F146">IFERROR(INDEX($C$171:$C$210,MATCH($B146,$B$171:$B$210,0)),"-")</f>
        <v>0.35</v>
      </c>
      <c r="G146" s="373">
        <v>28</v>
      </c>
      <c r="H146" s="248">
        <v>56.33</v>
      </c>
      <c r="I146" s="282">
        <f t="array" ref="I146">IFERROR(INDEX($E$171:$E$210,MATCH($B146,$B$171:$B$210,0)),"-")</f>
        <v>0.35</v>
      </c>
      <c r="J146" s="373">
        <v>18</v>
      </c>
      <c r="K146" s="248">
        <v>64</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175</v>
      </c>
      <c r="C147" s="244">
        <v>869</v>
      </c>
      <c r="D147" s="243">
        <v>497</v>
      </c>
      <c r="E147" s="243">
        <v>174.63</v>
      </c>
      <c r="F147" s="243">
        <f>SUM(C184,C186:C187,C189:C190,C193,C209:C210)-F145</f>
        <v>1.35</v>
      </c>
      <c r="G147" s="389">
        <v>150</v>
      </c>
      <c r="H147" s="243">
        <v>120.99</v>
      </c>
      <c r="I147" s="281">
        <f>SUM(E184,E186:E187,E189:E190,E193,E209:E210)-I145</f>
        <v>1</v>
      </c>
      <c r="J147" s="389">
        <v>229</v>
      </c>
      <c r="K147" s="243">
        <v>29</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280</v>
      </c>
      <c r="C148" s="374">
        <f t="shared" ref="C148:F148" si="78">SUM(C132:C147)</f>
        <v>1851</v>
      </c>
      <c r="D148" s="375">
        <f t="shared" si="78"/>
        <v>1349</v>
      </c>
      <c r="E148" s="375">
        <f t="shared" si="78"/>
        <v>1477.7199999999998</v>
      </c>
      <c r="F148" s="375">
        <f t="shared" si="78"/>
        <v>40.450000000000003</v>
      </c>
      <c r="G148" s="378">
        <f>SUM(G132:G147)</f>
        <v>347</v>
      </c>
      <c r="H148" s="375">
        <f>SUM(H132:H147)</f>
        <v>507.25</v>
      </c>
      <c r="I148" s="376">
        <f t="shared" ref="I148" si="79">SUM(I132:I147)</f>
        <v>28.1</v>
      </c>
      <c r="J148" s="378">
        <f>SUM(J132:J147)</f>
        <v>717</v>
      </c>
      <c r="K148" s="375">
        <f>SUM(K132:K147)</f>
        <v>604</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128</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411</v>
      </c>
      <c r="C150" s="193">
        <f>IFERROR(C132/C$148,"-")</f>
        <v>3.5656401944894653E-2</v>
      </c>
      <c r="D150" s="249">
        <f t="shared" ref="D150:E150" si="84">IFERROR(D132/D$148,"-")</f>
        <v>3.1875463306152707E-2</v>
      </c>
      <c r="E150" s="249">
        <f t="shared" si="84"/>
        <v>4.1956527623636421E-2</v>
      </c>
      <c r="F150" s="249">
        <f t="shared" ref="F150" si="85">IFERROR(F132/F$148,"-")</f>
        <v>0</v>
      </c>
      <c r="G150" s="351">
        <f t="shared" ref="G150:H165" si="86">IFERROR(G132/G$148,"-")</f>
        <v>5.7636887608069162E-2</v>
      </c>
      <c r="H150" s="249">
        <f>IFERROR(H132/H$148,"-")</f>
        <v>3.9428289797930012E-2</v>
      </c>
      <c r="I150" s="322">
        <f t="shared" ref="I150:I165" si="87">IFERROR(I132/I$148,"-")</f>
        <v>0</v>
      </c>
      <c r="J150" s="351">
        <f t="shared" ref="J150:K165" si="88">IFERROR(J132/J$148,"-")</f>
        <v>2.3709902370990237E-2</v>
      </c>
      <c r="K150" s="249">
        <f t="shared" si="88"/>
        <v>3.1456953642384107E-2</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412</v>
      </c>
      <c r="C151" s="251">
        <f t="shared" ref="C151:F151" si="96">IFERROR(C133/C$148,"-")</f>
        <v>3.7817396002160996E-3</v>
      </c>
      <c r="D151" s="397">
        <f t="shared" si="96"/>
        <v>2.9651593773165306E-3</v>
      </c>
      <c r="E151" s="397">
        <f t="shared" si="96"/>
        <v>5.4137454998240539E-3</v>
      </c>
      <c r="F151" s="397">
        <f t="shared" si="96"/>
        <v>0</v>
      </c>
      <c r="G151" s="352">
        <f t="shared" si="86"/>
        <v>8.6455331412103754E-3</v>
      </c>
      <c r="H151" s="397">
        <f t="shared" si="86"/>
        <v>9.857072449482503E-3</v>
      </c>
      <c r="I151" s="323">
        <f t="shared" si="87"/>
        <v>0</v>
      </c>
      <c r="J151" s="352">
        <f t="shared" si="88"/>
        <v>0</v>
      </c>
      <c r="K151" s="397">
        <f t="shared" si="88"/>
        <v>0</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413</v>
      </c>
      <c r="C152" s="193">
        <f t="shared" ref="C152:F152" si="101">IFERROR(C134/C$148,"-")</f>
        <v>1.0804970286331713E-3</v>
      </c>
      <c r="D152" s="249">
        <f t="shared" si="101"/>
        <v>1.4825796886582653E-3</v>
      </c>
      <c r="E152" s="249">
        <f t="shared" si="101"/>
        <v>2.7068727499120269E-3</v>
      </c>
      <c r="F152" s="249">
        <f t="shared" si="101"/>
        <v>2.4721878862793572E-2</v>
      </c>
      <c r="G152" s="351">
        <f t="shared" si="86"/>
        <v>2.881844380403458E-3</v>
      </c>
      <c r="H152" s="249">
        <f t="shared" si="86"/>
        <v>5.9142434696895022E-3</v>
      </c>
      <c r="I152" s="322">
        <f t="shared" si="87"/>
        <v>0</v>
      </c>
      <c r="J152" s="351">
        <f t="shared" si="88"/>
        <v>1.3947001394700139E-3</v>
      </c>
      <c r="K152" s="249">
        <f t="shared" si="88"/>
        <v>0</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414</v>
      </c>
      <c r="C153" s="251">
        <f t="shared" ref="C153:F153" si="106">IFERROR(C135/C$148,"-")</f>
        <v>1.6747703943814155E-2</v>
      </c>
      <c r="D153" s="397">
        <f t="shared" si="106"/>
        <v>1.4084507042253521E-2</v>
      </c>
      <c r="E153" s="397">
        <f t="shared" si="106"/>
        <v>7.4439000622580744E-3</v>
      </c>
      <c r="F153" s="397">
        <f t="shared" si="106"/>
        <v>0</v>
      </c>
      <c r="G153" s="352">
        <f t="shared" si="86"/>
        <v>2.8818443804034581E-2</v>
      </c>
      <c r="H153" s="397">
        <f t="shared" si="86"/>
        <v>5.9142434696895022E-3</v>
      </c>
      <c r="I153" s="323">
        <f t="shared" si="87"/>
        <v>0</v>
      </c>
      <c r="J153" s="352">
        <f t="shared" si="88"/>
        <v>5.5788005578800556E-3</v>
      </c>
      <c r="K153" s="397">
        <f t="shared" si="88"/>
        <v>8.2781456953642391E-3</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415</v>
      </c>
      <c r="C154" s="193">
        <f t="shared" ref="C154:F154" si="111">IFERROR(C136/C$148,"-")</f>
        <v>5.4024851431658564E-4</v>
      </c>
      <c r="D154" s="249">
        <f t="shared" si="111"/>
        <v>7.4128984432913266E-4</v>
      </c>
      <c r="E154" s="249">
        <f t="shared" si="111"/>
        <v>0</v>
      </c>
      <c r="F154" s="249">
        <f t="shared" si="111"/>
        <v>0</v>
      </c>
      <c r="G154" s="351">
        <f t="shared" si="86"/>
        <v>2.881844380403458E-3</v>
      </c>
      <c r="H154" s="249">
        <f t="shared" si="86"/>
        <v>0</v>
      </c>
      <c r="I154" s="322">
        <f t="shared" si="87"/>
        <v>0</v>
      </c>
      <c r="J154" s="351">
        <f t="shared" si="88"/>
        <v>0</v>
      </c>
      <c r="K154" s="249">
        <f t="shared" si="88"/>
        <v>0</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416</v>
      </c>
      <c r="C155" s="251">
        <f t="shared" ref="C155:F155" si="116">IFERROR(C137/C$148,"-")</f>
        <v>0</v>
      </c>
      <c r="D155" s="397">
        <f t="shared" si="116"/>
        <v>1.4825796886582653E-3</v>
      </c>
      <c r="E155" s="397">
        <f t="shared" si="116"/>
        <v>0.15226159218255153</v>
      </c>
      <c r="F155" s="397">
        <f t="shared" si="116"/>
        <v>0</v>
      </c>
      <c r="G155" s="352">
        <f t="shared" si="86"/>
        <v>0</v>
      </c>
      <c r="H155" s="397">
        <f t="shared" si="86"/>
        <v>0.12814194184327254</v>
      </c>
      <c r="I155" s="323">
        <f t="shared" si="87"/>
        <v>0</v>
      </c>
      <c r="J155" s="352">
        <f t="shared" si="88"/>
        <v>5.5788005578800556E-3</v>
      </c>
      <c r="K155" s="397">
        <f t="shared" si="88"/>
        <v>0.14735099337748345</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417</v>
      </c>
      <c r="C156" s="193">
        <f t="shared" ref="C156:F156" si="121">IFERROR(C138/C$148,"-")</f>
        <v>4.7001620745542948E-2</v>
      </c>
      <c r="D156" s="249">
        <f t="shared" si="121"/>
        <v>5.5596738324684952E-2</v>
      </c>
      <c r="E156" s="249">
        <f t="shared" si="121"/>
        <v>4.5110034377283927E-2</v>
      </c>
      <c r="F156" s="249">
        <f t="shared" si="121"/>
        <v>4.9443757725587144E-2</v>
      </c>
      <c r="G156" s="351">
        <f t="shared" si="86"/>
        <v>5.7636887608069162E-2</v>
      </c>
      <c r="H156" s="249">
        <f t="shared" si="86"/>
        <v>4.9935929029078362E-2</v>
      </c>
      <c r="I156" s="322">
        <f t="shared" si="87"/>
        <v>0</v>
      </c>
      <c r="J156" s="351">
        <f t="shared" si="88"/>
        <v>6.6945606694560664E-2</v>
      </c>
      <c r="K156" s="249">
        <f t="shared" si="88"/>
        <v>4.9668874172185427E-2</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418</v>
      </c>
      <c r="C157" s="251">
        <f t="shared" ref="C157:F157" si="126">IFERROR(C139/C$148,"-")</f>
        <v>1.0804970286331713E-3</v>
      </c>
      <c r="D157" s="397">
        <f t="shared" si="126"/>
        <v>2.9651593773165306E-3</v>
      </c>
      <c r="E157" s="397">
        <f t="shared" si="126"/>
        <v>2.7068727499120269E-3</v>
      </c>
      <c r="F157" s="397">
        <f t="shared" si="126"/>
        <v>0</v>
      </c>
      <c r="G157" s="352">
        <f t="shared" si="86"/>
        <v>1.1527377521613832E-2</v>
      </c>
      <c r="H157" s="397">
        <f t="shared" si="86"/>
        <v>3.9428289797930017E-3</v>
      </c>
      <c r="I157" s="323">
        <f t="shared" si="87"/>
        <v>0</v>
      </c>
      <c r="J157" s="352">
        <f t="shared" si="88"/>
        <v>0</v>
      </c>
      <c r="K157" s="397">
        <f t="shared" si="88"/>
        <v>3.3112582781456954E-3</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419</v>
      </c>
      <c r="C158" s="193">
        <f t="shared" ref="C158:F158" si="131">IFERROR(C140/C$148,"-")</f>
        <v>0</v>
      </c>
      <c r="D158" s="249">
        <f t="shared" si="131"/>
        <v>0</v>
      </c>
      <c r="E158" s="249">
        <f t="shared" si="131"/>
        <v>0</v>
      </c>
      <c r="F158" s="249">
        <f t="shared" si="131"/>
        <v>0</v>
      </c>
      <c r="G158" s="351">
        <f t="shared" si="86"/>
        <v>0</v>
      </c>
      <c r="H158" s="249">
        <f t="shared" si="86"/>
        <v>0</v>
      </c>
      <c r="I158" s="322">
        <f t="shared" si="87"/>
        <v>0</v>
      </c>
      <c r="J158" s="351">
        <f t="shared" si="88"/>
        <v>0</v>
      </c>
      <c r="K158" s="249">
        <f t="shared" si="88"/>
        <v>0</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420</v>
      </c>
      <c r="C159" s="251">
        <f t="shared" ref="C159:F159" si="136">IFERROR(C141/C$148,"-")</f>
        <v>3.7817396002160996E-3</v>
      </c>
      <c r="D159" s="397">
        <f t="shared" si="136"/>
        <v>2.223869532987398E-3</v>
      </c>
      <c r="E159" s="397">
        <f t="shared" si="136"/>
        <v>1.3534363749560135E-3</v>
      </c>
      <c r="F159" s="397">
        <f t="shared" si="136"/>
        <v>0</v>
      </c>
      <c r="G159" s="352">
        <f t="shared" si="86"/>
        <v>0</v>
      </c>
      <c r="H159" s="397">
        <f t="shared" si="86"/>
        <v>0</v>
      </c>
      <c r="I159" s="323">
        <f t="shared" si="87"/>
        <v>0</v>
      </c>
      <c r="J159" s="352">
        <f t="shared" si="88"/>
        <v>2.7894002789400278E-3</v>
      </c>
      <c r="K159" s="397">
        <f t="shared" si="88"/>
        <v>0</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421</v>
      </c>
      <c r="C160" s="193">
        <f t="shared" ref="C160:F160" si="141">IFERROR(C142/C$148,"-")</f>
        <v>1.5126958400864398E-2</v>
      </c>
      <c r="D160" s="249">
        <f t="shared" si="141"/>
        <v>1.2601927353595256E-2</v>
      </c>
      <c r="E160" s="249">
        <f t="shared" si="141"/>
        <v>1.6917954686950169E-2</v>
      </c>
      <c r="F160" s="249">
        <f t="shared" si="141"/>
        <v>0</v>
      </c>
      <c r="G160" s="351">
        <f t="shared" si="86"/>
        <v>1.7291066282420751E-2</v>
      </c>
      <c r="H160" s="249">
        <f t="shared" si="86"/>
        <v>2.5628388368654508E-2</v>
      </c>
      <c r="I160" s="322">
        <f t="shared" si="87"/>
        <v>0</v>
      </c>
      <c r="J160" s="351">
        <f t="shared" si="88"/>
        <v>0</v>
      </c>
      <c r="K160" s="249">
        <f t="shared" si="88"/>
        <v>6.6225165562913907E-3</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422</v>
      </c>
      <c r="C161" s="251">
        <f t="shared" ref="C161:F161" si="146">IFERROR(C143/C$148,"-")</f>
        <v>0.37979470556455969</v>
      </c>
      <c r="D161" s="397">
        <f t="shared" si="146"/>
        <v>0.44477390659747962</v>
      </c>
      <c r="E161" s="397">
        <f t="shared" si="146"/>
        <v>0.4559930162683053</v>
      </c>
      <c r="F161" s="397">
        <f t="shared" si="146"/>
        <v>0.8590852904820766</v>
      </c>
      <c r="G161" s="352">
        <f t="shared" si="86"/>
        <v>0.29682997118155618</v>
      </c>
      <c r="H161" s="397">
        <f t="shared" si="86"/>
        <v>0.37050763923114832</v>
      </c>
      <c r="I161" s="323">
        <f t="shared" si="87"/>
        <v>0.95195729537366547</v>
      </c>
      <c r="J161" s="352">
        <f t="shared" si="88"/>
        <v>0.53974895397489542</v>
      </c>
      <c r="K161" s="397">
        <f t="shared" si="88"/>
        <v>0.58774834437086088</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423</v>
      </c>
      <c r="C162" s="193">
        <f t="shared" ref="C162:F162" si="151">IFERROR(C144/C$148,"-")</f>
        <v>1.1885467314964884E-2</v>
      </c>
      <c r="D162" s="249">
        <f t="shared" si="151"/>
        <v>8.1541882876204601E-3</v>
      </c>
      <c r="E162" s="249">
        <f t="shared" si="151"/>
        <v>9.6973716265598368E-3</v>
      </c>
      <c r="F162" s="249">
        <f t="shared" si="151"/>
        <v>2.4721878862793572E-2</v>
      </c>
      <c r="G162" s="351">
        <f t="shared" si="86"/>
        <v>2.881844380403458E-3</v>
      </c>
      <c r="H162" s="249">
        <f t="shared" si="86"/>
        <v>1.1158206012814195E-2</v>
      </c>
      <c r="I162" s="322">
        <f t="shared" si="87"/>
        <v>0</v>
      </c>
      <c r="J162" s="351">
        <f t="shared" si="88"/>
        <v>9.7629009762900971E-3</v>
      </c>
      <c r="K162" s="249">
        <f t="shared" si="88"/>
        <v>1.1589403973509934E-2</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424</v>
      </c>
      <c r="C163" s="251">
        <f t="shared" ref="C163:F163" si="156">IFERROR(C145/C$148,"-")</f>
        <v>5.4024851431658564E-4</v>
      </c>
      <c r="D163" s="397">
        <f>IFERROR(D145/D$148,"-")</f>
        <v>0</v>
      </c>
      <c r="E163" s="397">
        <f t="shared" si="156"/>
        <v>0</v>
      </c>
      <c r="F163" s="397">
        <f t="shared" si="156"/>
        <v>0</v>
      </c>
      <c r="G163" s="352">
        <f t="shared" si="86"/>
        <v>0</v>
      </c>
      <c r="H163" s="397">
        <f t="shared" si="86"/>
        <v>0</v>
      </c>
      <c r="I163" s="323">
        <f t="shared" si="87"/>
        <v>0</v>
      </c>
      <c r="J163" s="352">
        <f t="shared" si="88"/>
        <v>0</v>
      </c>
      <c r="K163" s="397">
        <f t="shared" si="88"/>
        <v>0</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425</v>
      </c>
      <c r="C164" s="193">
        <f t="shared" ref="C164:F164" si="161">IFERROR(C146/C$148,"-")</f>
        <v>1.350621285791464E-2</v>
      </c>
      <c r="D164" s="249">
        <f t="shared" si="161"/>
        <v>5.2631578947368418E-2</v>
      </c>
      <c r="E164" s="249">
        <f t="shared" si="161"/>
        <v>0.14026337871856648</v>
      </c>
      <c r="F164" s="249">
        <f t="shared" si="161"/>
        <v>8.65265760197775E-3</v>
      </c>
      <c r="G164" s="351">
        <f t="shared" si="86"/>
        <v>8.069164265129683E-2</v>
      </c>
      <c r="H164" s="249">
        <f t="shared" si="86"/>
        <v>0.11104977821586988</v>
      </c>
      <c r="I164" s="322">
        <f t="shared" si="87"/>
        <v>1.2455516014234874E-2</v>
      </c>
      <c r="J164" s="351">
        <f t="shared" si="88"/>
        <v>2.5104602510460251E-2</v>
      </c>
      <c r="K164" s="249">
        <f t="shared" si="88"/>
        <v>0.10596026490066225</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175</v>
      </c>
      <c r="C165" s="387">
        <f t="shared" ref="C165:F165" si="166">IFERROR(C147/C$148,"-")</f>
        <v>0.46947595894111294</v>
      </c>
      <c r="D165" s="267">
        <f t="shared" si="166"/>
        <v>0.36842105263157893</v>
      </c>
      <c r="E165" s="267">
        <f t="shared" si="166"/>
        <v>0.11817529707928431</v>
      </c>
      <c r="F165" s="267">
        <f t="shared" si="166"/>
        <v>3.3374536464771322E-2</v>
      </c>
      <c r="G165" s="391">
        <f t="shared" si="86"/>
        <v>0.43227665706051871</v>
      </c>
      <c r="H165" s="267">
        <f t="shared" si="86"/>
        <v>0.23852143913257762</v>
      </c>
      <c r="I165" s="388">
        <f t="shared" si="87"/>
        <v>3.5587188612099641E-2</v>
      </c>
      <c r="J165" s="391">
        <f t="shared" si="88"/>
        <v>0.31938633193863319</v>
      </c>
      <c r="K165" s="267">
        <f t="shared" si="88"/>
        <v>4.8013245033112585E-2</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135</v>
      </c>
      <c r="C167" s="902" t="s">
        <v>127</v>
      </c>
      <c r="D167" s="903"/>
      <c r="E167" s="903"/>
      <c r="F167" s="903"/>
      <c r="G167" s="903"/>
      <c r="H167" s="903"/>
      <c r="I167" s="903"/>
      <c r="J167" s="903"/>
      <c r="K167" s="903"/>
      <c r="L167" s="903"/>
      <c r="M167" s="903"/>
      <c r="N167" s="903"/>
    </row>
    <row r="168" spans="2:22" x14ac:dyDescent="0.25">
      <c r="C168" s="902" t="str">
        <f>$A$1</f>
        <v>South Lanarkshire</v>
      </c>
      <c r="D168" s="903"/>
      <c r="E168" s="903"/>
      <c r="F168" s="903"/>
      <c r="G168" s="903"/>
      <c r="H168" s="904"/>
      <c r="I168" s="903" t="s">
        <v>119</v>
      </c>
      <c r="J168" s="903"/>
      <c r="K168" s="903"/>
      <c r="L168" s="903"/>
      <c r="M168" s="903"/>
      <c r="N168" s="903"/>
    </row>
    <row r="169" spans="2:22" ht="27" customHeight="1" x14ac:dyDescent="0.25">
      <c r="C169" s="949" t="s">
        <v>394</v>
      </c>
      <c r="D169" s="950"/>
      <c r="E169" s="951" t="s">
        <v>455</v>
      </c>
      <c r="F169" s="951"/>
      <c r="G169" s="952" t="s">
        <v>456</v>
      </c>
      <c r="H169" s="953"/>
      <c r="I169" s="954" t="s">
        <v>394</v>
      </c>
      <c r="J169" s="955"/>
      <c r="K169" s="956" t="s">
        <v>455</v>
      </c>
      <c r="L169" s="955"/>
      <c r="M169" s="956" t="s">
        <v>456</v>
      </c>
      <c r="N169" s="951"/>
    </row>
    <row r="170" spans="2:22" ht="18" thickBot="1" x14ac:dyDescent="0.3">
      <c r="B170" s="5" t="s">
        <v>426</v>
      </c>
      <c r="C170" s="693" t="s">
        <v>122</v>
      </c>
      <c r="D170" s="704" t="s">
        <v>128</v>
      </c>
      <c r="E170" s="705" t="s">
        <v>122</v>
      </c>
      <c r="F170" s="702" t="s">
        <v>128</v>
      </c>
      <c r="G170" s="744" t="s">
        <v>122</v>
      </c>
      <c r="H170" s="703" t="s">
        <v>128</v>
      </c>
      <c r="I170" s="693" t="s">
        <v>122</v>
      </c>
      <c r="J170" s="704" t="s">
        <v>128</v>
      </c>
      <c r="K170" s="705" t="s">
        <v>122</v>
      </c>
      <c r="L170" s="736" t="s">
        <v>128</v>
      </c>
      <c r="M170" s="705" t="s">
        <v>122</v>
      </c>
      <c r="N170" s="702" t="s">
        <v>128</v>
      </c>
    </row>
    <row r="171" spans="2:22" x14ac:dyDescent="0.25">
      <c r="B171" s="706" t="s">
        <v>411</v>
      </c>
      <c r="C171" s="691">
        <v>0</v>
      </c>
      <c r="D171" s="709">
        <f t="shared" ref="D171:D210" si="171">IFERROR(C171/C$211,"-")</f>
        <v>0</v>
      </c>
      <c r="E171" s="707">
        <v>0</v>
      </c>
      <c r="F171" s="195">
        <f t="shared" ref="F171:F210" si="172">IFERROR(E171/E$211,"-")</f>
        <v>0</v>
      </c>
      <c r="G171" s="745">
        <v>0</v>
      </c>
      <c r="H171" s="420" t="str">
        <f t="shared" ref="H171:H210" si="173">IFERROR(G171/G$211,"-")</f>
        <v>-</v>
      </c>
      <c r="I171" s="691">
        <v>157.69999999999999</v>
      </c>
      <c r="J171" s="709">
        <f t="shared" ref="J171:J210" si="174">IFERROR(I171/I$211,"-")</f>
        <v>3.072846133611324E-2</v>
      </c>
      <c r="K171" s="707">
        <v>102.56</v>
      </c>
      <c r="L171" s="737">
        <f t="shared" ref="L171:L210" si="175">IFERROR(K171/K$211,"-")</f>
        <v>4.0037007686512097E-2</v>
      </c>
      <c r="M171" s="707">
        <v>14</v>
      </c>
      <c r="N171" s="195">
        <f t="shared" ref="N171:N210" si="176">IFERROR(M171/M$211,"-")</f>
        <v>1.6904333546649924E-2</v>
      </c>
    </row>
    <row r="172" spans="2:22" x14ac:dyDescent="0.25">
      <c r="B172" s="384" t="s">
        <v>412</v>
      </c>
      <c r="C172" s="692">
        <v>0</v>
      </c>
      <c r="D172" s="710">
        <f t="shared" si="171"/>
        <v>0</v>
      </c>
      <c r="E172" s="708">
        <v>0</v>
      </c>
      <c r="F172" s="196">
        <f t="shared" si="172"/>
        <v>0</v>
      </c>
      <c r="G172" s="746">
        <v>0</v>
      </c>
      <c r="H172" s="421" t="str">
        <f t="shared" si="173"/>
        <v>-</v>
      </c>
      <c r="I172" s="692">
        <v>17.3</v>
      </c>
      <c r="J172" s="710">
        <f t="shared" si="174"/>
        <v>3.3709726132831901E-3</v>
      </c>
      <c r="K172" s="708">
        <v>12</v>
      </c>
      <c r="L172" s="738">
        <f t="shared" si="175"/>
        <v>4.684517280013116E-3</v>
      </c>
      <c r="M172" s="708">
        <v>0.5</v>
      </c>
      <c r="N172" s="196">
        <f t="shared" si="176"/>
        <v>6.0372619809464004E-4</v>
      </c>
    </row>
    <row r="173" spans="2:22" x14ac:dyDescent="0.25">
      <c r="B173" s="383" t="s">
        <v>413</v>
      </c>
      <c r="C173" s="691">
        <v>1</v>
      </c>
      <c r="D173" s="709">
        <f t="shared" si="171"/>
        <v>2.4721878862793572E-2</v>
      </c>
      <c r="E173" s="707">
        <v>0</v>
      </c>
      <c r="F173" s="195">
        <f t="shared" si="172"/>
        <v>0</v>
      </c>
      <c r="G173" s="745">
        <v>0</v>
      </c>
      <c r="H173" s="420" t="str">
        <f t="shared" si="173"/>
        <v>-</v>
      </c>
      <c r="I173" s="691">
        <v>16.05</v>
      </c>
      <c r="J173" s="709">
        <f t="shared" si="174"/>
        <v>3.1274052279303588E-3</v>
      </c>
      <c r="K173" s="707">
        <v>6.95</v>
      </c>
      <c r="L173" s="737">
        <f t="shared" si="175"/>
        <v>2.713116258007596E-3</v>
      </c>
      <c r="M173" s="707">
        <v>0</v>
      </c>
      <c r="N173" s="195">
        <f t="shared" si="176"/>
        <v>0</v>
      </c>
    </row>
    <row r="174" spans="2:22" x14ac:dyDescent="0.25">
      <c r="B174" s="384" t="s">
        <v>414</v>
      </c>
      <c r="C174" s="692">
        <v>0</v>
      </c>
      <c r="D174" s="710">
        <f t="shared" si="171"/>
        <v>0</v>
      </c>
      <c r="E174" s="708">
        <v>0</v>
      </c>
      <c r="F174" s="196">
        <f t="shared" si="172"/>
        <v>0</v>
      </c>
      <c r="G174" s="746">
        <v>0</v>
      </c>
      <c r="H174" s="421" t="str">
        <f t="shared" si="173"/>
        <v>-</v>
      </c>
      <c r="I174" s="692">
        <v>31.5</v>
      </c>
      <c r="J174" s="710">
        <f t="shared" si="174"/>
        <v>6.1378981108913579E-3</v>
      </c>
      <c r="K174" s="708">
        <v>14.85</v>
      </c>
      <c r="L174" s="738">
        <f t="shared" si="175"/>
        <v>5.7970901340162308E-3</v>
      </c>
      <c r="M174" s="708">
        <v>1</v>
      </c>
      <c r="N174" s="196">
        <f t="shared" si="176"/>
        <v>1.2074523961892801E-3</v>
      </c>
    </row>
    <row r="175" spans="2:22" x14ac:dyDescent="0.25">
      <c r="B175" s="383" t="s">
        <v>415</v>
      </c>
      <c r="C175" s="691">
        <v>0</v>
      </c>
      <c r="D175" s="709">
        <f t="shared" si="171"/>
        <v>0</v>
      </c>
      <c r="E175" s="707">
        <v>0</v>
      </c>
      <c r="F175" s="195">
        <f t="shared" si="172"/>
        <v>0</v>
      </c>
      <c r="G175" s="745">
        <v>0</v>
      </c>
      <c r="H175" s="420" t="str">
        <f t="shared" si="173"/>
        <v>-</v>
      </c>
      <c r="I175" s="691">
        <v>1</v>
      </c>
      <c r="J175" s="709">
        <f t="shared" si="174"/>
        <v>1.9485390828226533E-4</v>
      </c>
      <c r="K175" s="707">
        <v>2</v>
      </c>
      <c r="L175" s="737">
        <f t="shared" si="175"/>
        <v>7.8075288000218593E-4</v>
      </c>
      <c r="M175" s="707">
        <v>0</v>
      </c>
      <c r="N175" s="195">
        <f t="shared" si="176"/>
        <v>0</v>
      </c>
    </row>
    <row r="176" spans="2:22" x14ac:dyDescent="0.25">
      <c r="B176" s="798" t="s">
        <v>416</v>
      </c>
      <c r="C176" s="799">
        <v>0</v>
      </c>
      <c r="D176" s="800">
        <f t="shared" si="171"/>
        <v>0</v>
      </c>
      <c r="E176" s="802">
        <v>0</v>
      </c>
      <c r="F176" s="803">
        <f t="shared" si="172"/>
        <v>0</v>
      </c>
      <c r="G176" s="804">
        <v>0</v>
      </c>
      <c r="H176" s="801" t="str">
        <f t="shared" si="173"/>
        <v>-</v>
      </c>
      <c r="I176" s="799">
        <v>200.65</v>
      </c>
      <c r="J176" s="800">
        <f t="shared" si="174"/>
        <v>3.9097436696836539E-2</v>
      </c>
      <c r="K176" s="802">
        <v>16.149999999999999</v>
      </c>
      <c r="L176" s="805">
        <f t="shared" si="175"/>
        <v>6.3045795060176508E-3</v>
      </c>
      <c r="M176" s="802">
        <v>16.350000000000001</v>
      </c>
      <c r="N176" s="803">
        <f t="shared" si="176"/>
        <v>1.9741846677694731E-2</v>
      </c>
    </row>
    <row r="177" spans="2:14" x14ac:dyDescent="0.25">
      <c r="B177" s="697" t="s">
        <v>427</v>
      </c>
      <c r="C177" s="721">
        <v>0</v>
      </c>
      <c r="D177" s="722">
        <f t="shared" si="171"/>
        <v>0</v>
      </c>
      <c r="E177" s="724">
        <v>0</v>
      </c>
      <c r="F177" s="725">
        <f t="shared" si="172"/>
        <v>0</v>
      </c>
      <c r="G177" s="747">
        <v>0</v>
      </c>
      <c r="H177" s="723" t="str">
        <f t="shared" si="173"/>
        <v>-</v>
      </c>
      <c r="I177" s="721">
        <v>1</v>
      </c>
      <c r="J177" s="722">
        <f t="shared" si="174"/>
        <v>1.9485390828226533E-4</v>
      </c>
      <c r="K177" s="724">
        <v>0</v>
      </c>
      <c r="L177" s="739">
        <f t="shared" si="175"/>
        <v>0</v>
      </c>
      <c r="M177" s="724">
        <v>0</v>
      </c>
      <c r="N177" s="725">
        <f t="shared" si="176"/>
        <v>0</v>
      </c>
    </row>
    <row r="178" spans="2:14" x14ac:dyDescent="0.25">
      <c r="B178" s="694" t="s">
        <v>428</v>
      </c>
      <c r="C178" s="726">
        <v>0</v>
      </c>
      <c r="D178" s="727">
        <f t="shared" si="171"/>
        <v>0</v>
      </c>
      <c r="E178" s="729">
        <v>0</v>
      </c>
      <c r="F178" s="730">
        <f t="shared" si="172"/>
        <v>0</v>
      </c>
      <c r="G178" s="748">
        <v>0</v>
      </c>
      <c r="H178" s="728" t="str">
        <f t="shared" si="173"/>
        <v>-</v>
      </c>
      <c r="I178" s="726">
        <v>28.15</v>
      </c>
      <c r="J178" s="727">
        <f t="shared" si="174"/>
        <v>5.4851375181457687E-3</v>
      </c>
      <c r="K178" s="729">
        <v>15.65</v>
      </c>
      <c r="L178" s="740">
        <f t="shared" si="175"/>
        <v>6.1093912860171054E-3</v>
      </c>
      <c r="M178" s="729">
        <v>3.4</v>
      </c>
      <c r="N178" s="730">
        <f t="shared" si="176"/>
        <v>4.1053381470435527E-3</v>
      </c>
    </row>
    <row r="179" spans="2:14" x14ac:dyDescent="0.25">
      <c r="B179" s="694" t="s">
        <v>429</v>
      </c>
      <c r="C179" s="726">
        <v>0</v>
      </c>
      <c r="D179" s="727">
        <f t="shared" si="171"/>
        <v>0</v>
      </c>
      <c r="E179" s="729">
        <v>0</v>
      </c>
      <c r="F179" s="730">
        <f t="shared" si="172"/>
        <v>0</v>
      </c>
      <c r="G179" s="748">
        <v>0</v>
      </c>
      <c r="H179" s="728" t="str">
        <f t="shared" si="173"/>
        <v>-</v>
      </c>
      <c r="I179" s="726">
        <v>1</v>
      </c>
      <c r="J179" s="727">
        <f t="shared" si="174"/>
        <v>1.9485390828226533E-4</v>
      </c>
      <c r="K179" s="729">
        <v>0</v>
      </c>
      <c r="L179" s="740">
        <f t="shared" si="175"/>
        <v>0</v>
      </c>
      <c r="M179" s="729">
        <v>0.95</v>
      </c>
      <c r="N179" s="730">
        <f t="shared" si="176"/>
        <v>1.1470797763798162E-3</v>
      </c>
    </row>
    <row r="180" spans="2:14" x14ac:dyDescent="0.25">
      <c r="B180" s="694" t="s">
        <v>430</v>
      </c>
      <c r="C180" s="726">
        <v>0</v>
      </c>
      <c r="D180" s="727">
        <f t="shared" si="171"/>
        <v>0</v>
      </c>
      <c r="E180" s="729">
        <v>0</v>
      </c>
      <c r="F180" s="730">
        <f t="shared" si="172"/>
        <v>0</v>
      </c>
      <c r="G180" s="748">
        <v>0</v>
      </c>
      <c r="H180" s="728" t="str">
        <f t="shared" si="173"/>
        <v>-</v>
      </c>
      <c r="I180" s="726">
        <v>0</v>
      </c>
      <c r="J180" s="727">
        <f t="shared" si="174"/>
        <v>0</v>
      </c>
      <c r="K180" s="729">
        <v>0</v>
      </c>
      <c r="L180" s="740">
        <f t="shared" si="175"/>
        <v>0</v>
      </c>
      <c r="M180" s="729">
        <v>0</v>
      </c>
      <c r="N180" s="730">
        <f t="shared" si="176"/>
        <v>0</v>
      </c>
    </row>
    <row r="181" spans="2:14" x14ac:dyDescent="0.25">
      <c r="B181" s="698" t="s">
        <v>431</v>
      </c>
      <c r="C181" s="731">
        <v>0</v>
      </c>
      <c r="D181" s="732">
        <f t="shared" si="171"/>
        <v>0</v>
      </c>
      <c r="E181" s="734">
        <v>0</v>
      </c>
      <c r="F181" s="735">
        <f t="shared" si="172"/>
        <v>0</v>
      </c>
      <c r="G181" s="749">
        <v>0</v>
      </c>
      <c r="H181" s="733" t="str">
        <f t="shared" si="173"/>
        <v>-</v>
      </c>
      <c r="I181" s="731">
        <v>0.5</v>
      </c>
      <c r="J181" s="732">
        <f t="shared" si="174"/>
        <v>9.7426954141132665E-5</v>
      </c>
      <c r="K181" s="734">
        <v>0.5</v>
      </c>
      <c r="L181" s="741">
        <f t="shared" si="175"/>
        <v>1.9518822000054648E-4</v>
      </c>
      <c r="M181" s="734">
        <v>0</v>
      </c>
      <c r="N181" s="735">
        <f t="shared" si="176"/>
        <v>0</v>
      </c>
    </row>
    <row r="182" spans="2:14" x14ac:dyDescent="0.25">
      <c r="B182" s="383" t="s">
        <v>417</v>
      </c>
      <c r="C182" s="691">
        <v>2</v>
      </c>
      <c r="D182" s="709">
        <f t="shared" si="171"/>
        <v>4.9443757725587144E-2</v>
      </c>
      <c r="E182" s="707">
        <v>0</v>
      </c>
      <c r="F182" s="195">
        <f t="shared" si="172"/>
        <v>0</v>
      </c>
      <c r="G182" s="745">
        <v>0</v>
      </c>
      <c r="H182" s="420" t="str">
        <f t="shared" si="173"/>
        <v>-</v>
      </c>
      <c r="I182" s="691">
        <v>165.85</v>
      </c>
      <c r="J182" s="709">
        <f t="shared" si="174"/>
        <v>3.2316520688613702E-2</v>
      </c>
      <c r="K182" s="707">
        <v>71.849999999999994</v>
      </c>
      <c r="L182" s="737">
        <f t="shared" si="175"/>
        <v>2.8048547214078529E-2</v>
      </c>
      <c r="M182" s="707">
        <v>26.8</v>
      </c>
      <c r="N182" s="195">
        <f t="shared" si="176"/>
        <v>3.2359724217872712E-2</v>
      </c>
    </row>
    <row r="183" spans="2:14" x14ac:dyDescent="0.25">
      <c r="B183" s="384" t="s">
        <v>418</v>
      </c>
      <c r="C183" s="692">
        <v>0</v>
      </c>
      <c r="D183" s="710">
        <f t="shared" si="171"/>
        <v>0</v>
      </c>
      <c r="E183" s="708">
        <v>0</v>
      </c>
      <c r="F183" s="196">
        <f t="shared" si="172"/>
        <v>0</v>
      </c>
      <c r="G183" s="746">
        <v>0</v>
      </c>
      <c r="H183" s="421" t="str">
        <f t="shared" si="173"/>
        <v>-</v>
      </c>
      <c r="I183" s="692">
        <v>29.8</v>
      </c>
      <c r="J183" s="710">
        <f t="shared" si="174"/>
        <v>5.8066464668115074E-3</v>
      </c>
      <c r="K183" s="708">
        <v>19.3</v>
      </c>
      <c r="L183" s="738">
        <f t="shared" si="175"/>
        <v>7.5342652920210949E-3</v>
      </c>
      <c r="M183" s="708">
        <v>6.9</v>
      </c>
      <c r="N183" s="196">
        <f t="shared" si="176"/>
        <v>8.3314215337060328E-3</v>
      </c>
    </row>
    <row r="184" spans="2:14" x14ac:dyDescent="0.25">
      <c r="B184" s="383" t="s">
        <v>432</v>
      </c>
      <c r="C184" s="691">
        <v>1</v>
      </c>
      <c r="D184" s="709">
        <f t="shared" si="171"/>
        <v>2.4721878862793572E-2</v>
      </c>
      <c r="E184" s="707">
        <v>0</v>
      </c>
      <c r="F184" s="195">
        <f t="shared" si="172"/>
        <v>0</v>
      </c>
      <c r="G184" s="745">
        <v>0</v>
      </c>
      <c r="H184" s="420" t="str">
        <f t="shared" si="173"/>
        <v>-</v>
      </c>
      <c r="I184" s="691">
        <v>206.45</v>
      </c>
      <c r="J184" s="709">
        <f t="shared" si="174"/>
        <v>4.0227589364873674E-2</v>
      </c>
      <c r="K184" s="707">
        <v>135.65</v>
      </c>
      <c r="L184" s="737">
        <f t="shared" si="175"/>
        <v>5.2954564086148265E-2</v>
      </c>
      <c r="M184" s="707">
        <v>24.76</v>
      </c>
      <c r="N184" s="195">
        <f t="shared" si="176"/>
        <v>2.989652132964658E-2</v>
      </c>
    </row>
    <row r="185" spans="2:14" x14ac:dyDescent="0.25">
      <c r="B185" s="384" t="s">
        <v>419</v>
      </c>
      <c r="C185" s="692">
        <v>0</v>
      </c>
      <c r="D185" s="710">
        <f t="shared" si="171"/>
        <v>0</v>
      </c>
      <c r="E185" s="708">
        <v>0</v>
      </c>
      <c r="F185" s="196">
        <f t="shared" si="172"/>
        <v>0</v>
      </c>
      <c r="G185" s="746">
        <v>0</v>
      </c>
      <c r="H185" s="421" t="str">
        <f t="shared" si="173"/>
        <v>-</v>
      </c>
      <c r="I185" s="692">
        <v>0</v>
      </c>
      <c r="J185" s="710">
        <f t="shared" si="174"/>
        <v>0</v>
      </c>
      <c r="K185" s="708">
        <v>0</v>
      </c>
      <c r="L185" s="738">
        <f t="shared" si="175"/>
        <v>0</v>
      </c>
      <c r="M185" s="708">
        <v>0</v>
      </c>
      <c r="N185" s="196">
        <f t="shared" si="176"/>
        <v>0</v>
      </c>
    </row>
    <row r="186" spans="2:14" x14ac:dyDescent="0.25">
      <c r="B186" s="383" t="s">
        <v>433</v>
      </c>
      <c r="C186" s="691">
        <v>0</v>
      </c>
      <c r="D186" s="709">
        <f t="shared" si="171"/>
        <v>0</v>
      </c>
      <c r="E186" s="707">
        <v>0</v>
      </c>
      <c r="F186" s="195">
        <f t="shared" si="172"/>
        <v>0</v>
      </c>
      <c r="G186" s="745">
        <v>0</v>
      </c>
      <c r="H186" s="420" t="str">
        <f t="shared" si="173"/>
        <v>-</v>
      </c>
      <c r="I186" s="691">
        <v>149.5</v>
      </c>
      <c r="J186" s="709">
        <f t="shared" si="174"/>
        <v>2.9130659288198666E-2</v>
      </c>
      <c r="K186" s="707">
        <v>128.85</v>
      </c>
      <c r="L186" s="737">
        <f t="shared" si="175"/>
        <v>5.0300004294140825E-2</v>
      </c>
      <c r="M186" s="707">
        <v>21.1</v>
      </c>
      <c r="N186" s="195">
        <f t="shared" si="176"/>
        <v>2.5477245559593811E-2</v>
      </c>
    </row>
    <row r="187" spans="2:14" x14ac:dyDescent="0.25">
      <c r="B187" s="384" t="s">
        <v>434</v>
      </c>
      <c r="C187" s="692">
        <v>0</v>
      </c>
      <c r="D187" s="710">
        <f t="shared" si="171"/>
        <v>0</v>
      </c>
      <c r="E187" s="708">
        <v>0</v>
      </c>
      <c r="F187" s="196">
        <f t="shared" si="172"/>
        <v>0</v>
      </c>
      <c r="G187" s="746">
        <v>0</v>
      </c>
      <c r="H187" s="421" t="str">
        <f t="shared" si="173"/>
        <v>-</v>
      </c>
      <c r="I187" s="692">
        <v>10.5</v>
      </c>
      <c r="J187" s="710">
        <f t="shared" si="174"/>
        <v>2.045966036963786E-3</v>
      </c>
      <c r="K187" s="708">
        <v>7</v>
      </c>
      <c r="L187" s="738">
        <f t="shared" si="175"/>
        <v>2.7326350800076509E-3</v>
      </c>
      <c r="M187" s="708">
        <v>4.9000000000000004</v>
      </c>
      <c r="N187" s="196">
        <f t="shared" si="176"/>
        <v>5.9165167413274735E-3</v>
      </c>
    </row>
    <row r="188" spans="2:14" x14ac:dyDescent="0.25">
      <c r="B188" s="383" t="s">
        <v>420</v>
      </c>
      <c r="C188" s="691">
        <v>0</v>
      </c>
      <c r="D188" s="709">
        <f t="shared" si="171"/>
        <v>0</v>
      </c>
      <c r="E188" s="707">
        <v>0</v>
      </c>
      <c r="F188" s="195">
        <f t="shared" si="172"/>
        <v>0</v>
      </c>
      <c r="G188" s="745">
        <v>0</v>
      </c>
      <c r="H188" s="420" t="str">
        <f t="shared" si="173"/>
        <v>-</v>
      </c>
      <c r="I188" s="691">
        <v>2</v>
      </c>
      <c r="J188" s="709">
        <f t="shared" si="174"/>
        <v>3.8970781656453066E-4</v>
      </c>
      <c r="K188" s="707">
        <v>2</v>
      </c>
      <c r="L188" s="737">
        <f t="shared" si="175"/>
        <v>7.8075288000218593E-4</v>
      </c>
      <c r="M188" s="707">
        <v>0</v>
      </c>
      <c r="N188" s="195">
        <f t="shared" si="176"/>
        <v>0</v>
      </c>
    </row>
    <row r="189" spans="2:14" x14ac:dyDescent="0.25">
      <c r="B189" s="384" t="s">
        <v>435</v>
      </c>
      <c r="C189" s="692">
        <v>0.35</v>
      </c>
      <c r="D189" s="710">
        <f t="shared" si="171"/>
        <v>8.65265760197775E-3</v>
      </c>
      <c r="E189" s="708">
        <v>0</v>
      </c>
      <c r="F189" s="196">
        <f t="shared" si="172"/>
        <v>0</v>
      </c>
      <c r="G189" s="746">
        <v>0</v>
      </c>
      <c r="H189" s="421" t="str">
        <f t="shared" si="173"/>
        <v>-</v>
      </c>
      <c r="I189" s="692">
        <v>13.35</v>
      </c>
      <c r="J189" s="710">
        <f t="shared" si="174"/>
        <v>2.601299675568242E-3</v>
      </c>
      <c r="K189" s="708">
        <v>9.9499999999999993</v>
      </c>
      <c r="L189" s="738">
        <f t="shared" si="175"/>
        <v>3.8842455780108746E-3</v>
      </c>
      <c r="M189" s="708">
        <v>2</v>
      </c>
      <c r="N189" s="196">
        <f t="shared" si="176"/>
        <v>2.4149047923785602E-3</v>
      </c>
    </row>
    <row r="190" spans="2:14" x14ac:dyDescent="0.25">
      <c r="B190" s="383" t="s">
        <v>436</v>
      </c>
      <c r="C190" s="691">
        <v>0</v>
      </c>
      <c r="D190" s="709">
        <f t="shared" si="171"/>
        <v>0</v>
      </c>
      <c r="E190" s="707">
        <v>0</v>
      </c>
      <c r="F190" s="195">
        <f t="shared" si="172"/>
        <v>0</v>
      </c>
      <c r="G190" s="745">
        <v>0</v>
      </c>
      <c r="H190" s="420" t="str">
        <f t="shared" si="173"/>
        <v>-</v>
      </c>
      <c r="I190" s="691">
        <v>1.9</v>
      </c>
      <c r="J190" s="709">
        <f t="shared" si="174"/>
        <v>3.7022242573630409E-4</v>
      </c>
      <c r="K190" s="707">
        <v>0</v>
      </c>
      <c r="L190" s="737">
        <f t="shared" si="175"/>
        <v>0</v>
      </c>
      <c r="M190" s="707">
        <v>0</v>
      </c>
      <c r="N190" s="195">
        <f t="shared" si="176"/>
        <v>0</v>
      </c>
    </row>
    <row r="191" spans="2:14" x14ac:dyDescent="0.25">
      <c r="B191" s="384" t="s">
        <v>421</v>
      </c>
      <c r="C191" s="692">
        <v>0</v>
      </c>
      <c r="D191" s="710">
        <f t="shared" si="171"/>
        <v>0</v>
      </c>
      <c r="E191" s="708">
        <v>0</v>
      </c>
      <c r="F191" s="196">
        <f t="shared" si="172"/>
        <v>0</v>
      </c>
      <c r="G191" s="746">
        <v>0</v>
      </c>
      <c r="H191" s="421" t="str">
        <f t="shared" si="173"/>
        <v>-</v>
      </c>
      <c r="I191" s="692">
        <v>20.75</v>
      </c>
      <c r="J191" s="710">
        <f t="shared" si="174"/>
        <v>4.043218596857006E-3</v>
      </c>
      <c r="K191" s="708">
        <v>35.85</v>
      </c>
      <c r="L191" s="738">
        <f t="shared" si="175"/>
        <v>1.3994995374039183E-2</v>
      </c>
      <c r="M191" s="708">
        <v>2.95</v>
      </c>
      <c r="N191" s="196">
        <f t="shared" si="176"/>
        <v>3.5619845687583766E-3</v>
      </c>
    </row>
    <row r="192" spans="2:14" x14ac:dyDescent="0.25">
      <c r="B192" s="383" t="s">
        <v>422</v>
      </c>
      <c r="C192" s="691">
        <v>34.75</v>
      </c>
      <c r="D192" s="709">
        <f t="shared" si="171"/>
        <v>0.8590852904820766</v>
      </c>
      <c r="E192" s="707">
        <v>26.75</v>
      </c>
      <c r="F192" s="195">
        <f t="shared" si="172"/>
        <v>0.95195729537366547</v>
      </c>
      <c r="G192" s="745">
        <v>0</v>
      </c>
      <c r="H192" s="420" t="str">
        <f t="shared" si="173"/>
        <v>-</v>
      </c>
      <c r="I192" s="691">
        <v>3482.5</v>
      </c>
      <c r="J192" s="709">
        <f t="shared" si="174"/>
        <v>0.67857873559298898</v>
      </c>
      <c r="K192" s="707">
        <v>1693.02</v>
      </c>
      <c r="L192" s="737">
        <f t="shared" si="175"/>
        <v>0.66091512045065037</v>
      </c>
      <c r="M192" s="707">
        <v>570.53</v>
      </c>
      <c r="N192" s="195">
        <f t="shared" si="176"/>
        <v>0.68888781559786993</v>
      </c>
    </row>
    <row r="193" spans="2:14" x14ac:dyDescent="0.25">
      <c r="B193" s="798" t="s">
        <v>437</v>
      </c>
      <c r="C193" s="799">
        <v>0</v>
      </c>
      <c r="D193" s="800">
        <f t="shared" si="171"/>
        <v>0</v>
      </c>
      <c r="E193" s="802">
        <v>1</v>
      </c>
      <c r="F193" s="803">
        <f t="shared" si="172"/>
        <v>3.5587188612099641E-2</v>
      </c>
      <c r="G193" s="804">
        <v>0</v>
      </c>
      <c r="H193" s="801" t="str">
        <f t="shared" si="173"/>
        <v>-</v>
      </c>
      <c r="I193" s="799">
        <v>1</v>
      </c>
      <c r="J193" s="800">
        <f t="shared" si="174"/>
        <v>1.9485390828226533E-4</v>
      </c>
      <c r="K193" s="802">
        <v>2</v>
      </c>
      <c r="L193" s="805">
        <f t="shared" si="175"/>
        <v>7.8075288000218593E-4</v>
      </c>
      <c r="M193" s="802">
        <v>0</v>
      </c>
      <c r="N193" s="803">
        <f t="shared" si="176"/>
        <v>0</v>
      </c>
    </row>
    <row r="194" spans="2:14" x14ac:dyDescent="0.25">
      <c r="B194" s="697" t="s">
        <v>438</v>
      </c>
      <c r="C194" s="721">
        <v>0</v>
      </c>
      <c r="D194" s="722">
        <f t="shared" si="171"/>
        <v>0</v>
      </c>
      <c r="E194" s="724">
        <v>0</v>
      </c>
      <c r="F194" s="725">
        <f t="shared" si="172"/>
        <v>0</v>
      </c>
      <c r="G194" s="747">
        <v>0</v>
      </c>
      <c r="H194" s="723" t="str">
        <f t="shared" si="173"/>
        <v>-</v>
      </c>
      <c r="I194" s="721">
        <v>0</v>
      </c>
      <c r="J194" s="722">
        <f t="shared" si="174"/>
        <v>0</v>
      </c>
      <c r="K194" s="724">
        <v>0</v>
      </c>
      <c r="L194" s="739">
        <f t="shared" si="175"/>
        <v>0</v>
      </c>
      <c r="M194" s="724">
        <v>0</v>
      </c>
      <c r="N194" s="725">
        <f t="shared" si="176"/>
        <v>0</v>
      </c>
    </row>
    <row r="195" spans="2:14" x14ac:dyDescent="0.25">
      <c r="B195" s="700" t="s">
        <v>439</v>
      </c>
      <c r="C195" s="721">
        <v>0</v>
      </c>
      <c r="D195" s="722">
        <f t="shared" si="171"/>
        <v>0</v>
      </c>
      <c r="E195" s="724">
        <v>0</v>
      </c>
      <c r="F195" s="725">
        <f t="shared" si="172"/>
        <v>0</v>
      </c>
      <c r="G195" s="747">
        <v>0</v>
      </c>
      <c r="H195" s="723" t="str">
        <f t="shared" si="173"/>
        <v>-</v>
      </c>
      <c r="I195" s="721">
        <v>0</v>
      </c>
      <c r="J195" s="722">
        <f t="shared" si="174"/>
        <v>0</v>
      </c>
      <c r="K195" s="724">
        <v>0</v>
      </c>
      <c r="L195" s="739">
        <f t="shared" si="175"/>
        <v>0</v>
      </c>
      <c r="M195" s="724">
        <v>0</v>
      </c>
      <c r="N195" s="725">
        <f t="shared" si="176"/>
        <v>0</v>
      </c>
    </row>
    <row r="196" spans="2:14" x14ac:dyDescent="0.25">
      <c r="B196" s="699" t="s">
        <v>440</v>
      </c>
      <c r="C196" s="726">
        <v>0</v>
      </c>
      <c r="D196" s="727">
        <f t="shared" si="171"/>
        <v>0</v>
      </c>
      <c r="E196" s="729">
        <v>0</v>
      </c>
      <c r="F196" s="730">
        <f t="shared" si="172"/>
        <v>0</v>
      </c>
      <c r="G196" s="748">
        <v>0</v>
      </c>
      <c r="H196" s="728" t="str">
        <f t="shared" si="173"/>
        <v>-</v>
      </c>
      <c r="I196" s="726">
        <v>0</v>
      </c>
      <c r="J196" s="727">
        <f t="shared" si="174"/>
        <v>0</v>
      </c>
      <c r="K196" s="729">
        <v>0</v>
      </c>
      <c r="L196" s="740">
        <f t="shared" si="175"/>
        <v>0</v>
      </c>
      <c r="M196" s="729">
        <v>0</v>
      </c>
      <c r="N196" s="730">
        <f t="shared" si="176"/>
        <v>0</v>
      </c>
    </row>
    <row r="197" spans="2:14" x14ac:dyDescent="0.25">
      <c r="B197" s="699" t="s">
        <v>441</v>
      </c>
      <c r="C197" s="726">
        <v>0</v>
      </c>
      <c r="D197" s="727">
        <f t="shared" si="171"/>
        <v>0</v>
      </c>
      <c r="E197" s="729">
        <v>0</v>
      </c>
      <c r="F197" s="730">
        <f t="shared" si="172"/>
        <v>0</v>
      </c>
      <c r="G197" s="748">
        <v>0</v>
      </c>
      <c r="H197" s="728" t="str">
        <f t="shared" si="173"/>
        <v>-</v>
      </c>
      <c r="I197" s="726">
        <v>0</v>
      </c>
      <c r="J197" s="727">
        <f t="shared" si="174"/>
        <v>0</v>
      </c>
      <c r="K197" s="729">
        <v>0</v>
      </c>
      <c r="L197" s="740">
        <f t="shared" si="175"/>
        <v>0</v>
      </c>
      <c r="M197" s="729">
        <v>0</v>
      </c>
      <c r="N197" s="730">
        <f t="shared" si="176"/>
        <v>0</v>
      </c>
    </row>
    <row r="198" spans="2:14" x14ac:dyDescent="0.25">
      <c r="B198" s="701" t="s">
        <v>442</v>
      </c>
      <c r="C198" s="731">
        <v>0</v>
      </c>
      <c r="D198" s="732">
        <f t="shared" si="171"/>
        <v>0</v>
      </c>
      <c r="E198" s="734">
        <v>0</v>
      </c>
      <c r="F198" s="735">
        <f t="shared" si="172"/>
        <v>0</v>
      </c>
      <c r="G198" s="749">
        <v>0</v>
      </c>
      <c r="H198" s="733" t="str">
        <f t="shared" si="173"/>
        <v>-</v>
      </c>
      <c r="I198" s="731">
        <v>0</v>
      </c>
      <c r="J198" s="732">
        <f t="shared" si="174"/>
        <v>0</v>
      </c>
      <c r="K198" s="734">
        <v>0</v>
      </c>
      <c r="L198" s="741">
        <f t="shared" si="175"/>
        <v>0</v>
      </c>
      <c r="M198" s="734">
        <v>0</v>
      </c>
      <c r="N198" s="735">
        <f t="shared" si="176"/>
        <v>0</v>
      </c>
    </row>
    <row r="199" spans="2:14" x14ac:dyDescent="0.25">
      <c r="B199" s="694" t="s">
        <v>443</v>
      </c>
      <c r="C199" s="726">
        <v>0</v>
      </c>
      <c r="D199" s="727">
        <f t="shared" si="171"/>
        <v>0</v>
      </c>
      <c r="E199" s="729">
        <v>1</v>
      </c>
      <c r="F199" s="730">
        <f t="shared" si="172"/>
        <v>3.5587188612099641E-2</v>
      </c>
      <c r="G199" s="748">
        <v>0</v>
      </c>
      <c r="H199" s="728" t="str">
        <f t="shared" si="173"/>
        <v>-</v>
      </c>
      <c r="I199" s="726">
        <v>0</v>
      </c>
      <c r="J199" s="727">
        <f t="shared" si="174"/>
        <v>0</v>
      </c>
      <c r="K199" s="729">
        <v>2</v>
      </c>
      <c r="L199" s="740">
        <f t="shared" si="175"/>
        <v>7.8075288000218593E-4</v>
      </c>
      <c r="M199" s="729">
        <v>0</v>
      </c>
      <c r="N199" s="730">
        <f t="shared" si="176"/>
        <v>0</v>
      </c>
    </row>
    <row r="200" spans="2:14" x14ac:dyDescent="0.25">
      <c r="B200" s="694" t="s">
        <v>444</v>
      </c>
      <c r="C200" s="726">
        <v>0</v>
      </c>
      <c r="D200" s="727">
        <f t="shared" si="171"/>
        <v>0</v>
      </c>
      <c r="E200" s="729">
        <v>0</v>
      </c>
      <c r="F200" s="730">
        <f t="shared" si="172"/>
        <v>0</v>
      </c>
      <c r="G200" s="748">
        <v>0</v>
      </c>
      <c r="H200" s="728" t="str">
        <f t="shared" si="173"/>
        <v>-</v>
      </c>
      <c r="I200" s="726">
        <v>0</v>
      </c>
      <c r="J200" s="727">
        <f t="shared" si="174"/>
        <v>0</v>
      </c>
      <c r="K200" s="729">
        <v>0</v>
      </c>
      <c r="L200" s="740">
        <f t="shared" si="175"/>
        <v>0</v>
      </c>
      <c r="M200" s="729">
        <v>0</v>
      </c>
      <c r="N200" s="730">
        <f t="shared" si="176"/>
        <v>0</v>
      </c>
    </row>
    <row r="201" spans="2:14" x14ac:dyDescent="0.25">
      <c r="B201" s="694" t="s">
        <v>445</v>
      </c>
      <c r="C201" s="726">
        <v>0</v>
      </c>
      <c r="D201" s="727">
        <f t="shared" si="171"/>
        <v>0</v>
      </c>
      <c r="E201" s="729">
        <v>0</v>
      </c>
      <c r="F201" s="730">
        <f t="shared" si="172"/>
        <v>0</v>
      </c>
      <c r="G201" s="748">
        <v>0</v>
      </c>
      <c r="H201" s="728" t="str">
        <f t="shared" si="173"/>
        <v>-</v>
      </c>
      <c r="I201" s="726">
        <v>0</v>
      </c>
      <c r="J201" s="727">
        <f t="shared" si="174"/>
        <v>0</v>
      </c>
      <c r="K201" s="729">
        <v>0</v>
      </c>
      <c r="L201" s="740">
        <f t="shared" si="175"/>
        <v>0</v>
      </c>
      <c r="M201" s="729">
        <v>0</v>
      </c>
      <c r="N201" s="730">
        <f t="shared" si="176"/>
        <v>0</v>
      </c>
    </row>
    <row r="202" spans="2:14" x14ac:dyDescent="0.25">
      <c r="B202" s="694" t="s">
        <v>446</v>
      </c>
      <c r="C202" s="726">
        <v>0</v>
      </c>
      <c r="D202" s="727">
        <f t="shared" si="171"/>
        <v>0</v>
      </c>
      <c r="E202" s="729">
        <v>0</v>
      </c>
      <c r="F202" s="730">
        <f t="shared" si="172"/>
        <v>0</v>
      </c>
      <c r="G202" s="748">
        <v>0</v>
      </c>
      <c r="H202" s="728" t="str">
        <f t="shared" si="173"/>
        <v>-</v>
      </c>
      <c r="I202" s="726">
        <v>0</v>
      </c>
      <c r="J202" s="727">
        <f t="shared" si="174"/>
        <v>0</v>
      </c>
      <c r="K202" s="729">
        <v>0</v>
      </c>
      <c r="L202" s="740">
        <f t="shared" si="175"/>
        <v>0</v>
      </c>
      <c r="M202" s="729">
        <v>0</v>
      </c>
      <c r="N202" s="730">
        <f t="shared" si="176"/>
        <v>0</v>
      </c>
    </row>
    <row r="203" spans="2:14" x14ac:dyDescent="0.25">
      <c r="B203" s="694" t="s">
        <v>447</v>
      </c>
      <c r="C203" s="726">
        <v>0</v>
      </c>
      <c r="D203" s="727">
        <f t="shared" si="171"/>
        <v>0</v>
      </c>
      <c r="E203" s="729">
        <v>0</v>
      </c>
      <c r="F203" s="730">
        <f t="shared" si="172"/>
        <v>0</v>
      </c>
      <c r="G203" s="748">
        <v>0</v>
      </c>
      <c r="H203" s="728" t="str">
        <f t="shared" si="173"/>
        <v>-</v>
      </c>
      <c r="I203" s="726">
        <v>1</v>
      </c>
      <c r="J203" s="727">
        <f t="shared" si="174"/>
        <v>1.9485390828226533E-4</v>
      </c>
      <c r="K203" s="729">
        <v>0</v>
      </c>
      <c r="L203" s="740">
        <f t="shared" si="175"/>
        <v>0</v>
      </c>
      <c r="M203" s="729">
        <v>0</v>
      </c>
      <c r="N203" s="730">
        <f t="shared" si="176"/>
        <v>0</v>
      </c>
    </row>
    <row r="204" spans="2:14" x14ac:dyDescent="0.25">
      <c r="B204" s="698" t="s">
        <v>448</v>
      </c>
      <c r="C204" s="731">
        <v>0</v>
      </c>
      <c r="D204" s="732">
        <f t="shared" si="171"/>
        <v>0</v>
      </c>
      <c r="E204" s="734">
        <v>0</v>
      </c>
      <c r="F204" s="735">
        <f t="shared" si="172"/>
        <v>0</v>
      </c>
      <c r="G204" s="749">
        <v>0</v>
      </c>
      <c r="H204" s="733" t="str">
        <f t="shared" si="173"/>
        <v>-</v>
      </c>
      <c r="I204" s="731">
        <v>0</v>
      </c>
      <c r="J204" s="732">
        <f t="shared" si="174"/>
        <v>0</v>
      </c>
      <c r="K204" s="734">
        <v>0</v>
      </c>
      <c r="L204" s="741">
        <f t="shared" si="175"/>
        <v>0</v>
      </c>
      <c r="M204" s="734">
        <v>0</v>
      </c>
      <c r="N204" s="735">
        <f t="shared" si="176"/>
        <v>0</v>
      </c>
    </row>
    <row r="205" spans="2:14" x14ac:dyDescent="0.25">
      <c r="B205" s="383" t="s">
        <v>423</v>
      </c>
      <c r="C205" s="691">
        <v>1</v>
      </c>
      <c r="D205" s="709">
        <f t="shared" si="171"/>
        <v>2.4721878862793572E-2</v>
      </c>
      <c r="E205" s="707">
        <v>0</v>
      </c>
      <c r="F205" s="195">
        <f t="shared" si="172"/>
        <v>0</v>
      </c>
      <c r="G205" s="745">
        <v>0</v>
      </c>
      <c r="H205" s="420" t="str">
        <f t="shared" si="173"/>
        <v>-</v>
      </c>
      <c r="I205" s="691">
        <v>87.05</v>
      </c>
      <c r="J205" s="709">
        <f t="shared" si="174"/>
        <v>1.6962032715971197E-2</v>
      </c>
      <c r="K205" s="707">
        <v>26.55</v>
      </c>
      <c r="L205" s="737">
        <f t="shared" si="175"/>
        <v>1.0364494482029019E-2</v>
      </c>
      <c r="M205" s="707">
        <v>18.600000000000001</v>
      </c>
      <c r="N205" s="195">
        <f t="shared" si="176"/>
        <v>2.2458614569120613E-2</v>
      </c>
    </row>
    <row r="206" spans="2:14" x14ac:dyDescent="0.25">
      <c r="B206" s="695" t="s">
        <v>449</v>
      </c>
      <c r="C206" s="711">
        <v>0</v>
      </c>
      <c r="D206" s="712">
        <f t="shared" si="171"/>
        <v>0</v>
      </c>
      <c r="E206" s="714">
        <v>0</v>
      </c>
      <c r="F206" s="715">
        <f t="shared" si="172"/>
        <v>0</v>
      </c>
      <c r="G206" s="750">
        <v>0</v>
      </c>
      <c r="H206" s="713" t="str">
        <f t="shared" si="173"/>
        <v>-</v>
      </c>
      <c r="I206" s="711">
        <v>17</v>
      </c>
      <c r="J206" s="712">
        <f t="shared" si="174"/>
        <v>3.3125164407985107E-3</v>
      </c>
      <c r="K206" s="714">
        <v>11</v>
      </c>
      <c r="L206" s="742">
        <f t="shared" si="175"/>
        <v>4.2941408400120227E-3</v>
      </c>
      <c r="M206" s="714">
        <v>4</v>
      </c>
      <c r="N206" s="715">
        <f t="shared" si="176"/>
        <v>4.8298095847571203E-3</v>
      </c>
    </row>
    <row r="207" spans="2:14" x14ac:dyDescent="0.25">
      <c r="B207" s="696" t="s">
        <v>450</v>
      </c>
      <c r="C207" s="716">
        <v>1</v>
      </c>
      <c r="D207" s="717">
        <f t="shared" si="171"/>
        <v>2.4721878862793572E-2</v>
      </c>
      <c r="E207" s="719">
        <v>0</v>
      </c>
      <c r="F207" s="720">
        <f t="shared" si="172"/>
        <v>0</v>
      </c>
      <c r="G207" s="751">
        <v>0</v>
      </c>
      <c r="H207" s="718" t="str">
        <f t="shared" si="173"/>
        <v>-</v>
      </c>
      <c r="I207" s="716">
        <v>18</v>
      </c>
      <c r="J207" s="717">
        <f t="shared" si="174"/>
        <v>3.5073703490807761E-3</v>
      </c>
      <c r="K207" s="719">
        <v>7</v>
      </c>
      <c r="L207" s="743">
        <f t="shared" si="175"/>
        <v>2.7326350800076509E-3</v>
      </c>
      <c r="M207" s="719">
        <v>7</v>
      </c>
      <c r="N207" s="720">
        <f t="shared" si="176"/>
        <v>8.4521667733249619E-3</v>
      </c>
    </row>
    <row r="208" spans="2:14" x14ac:dyDescent="0.25">
      <c r="B208" s="384" t="s">
        <v>425</v>
      </c>
      <c r="C208" s="692">
        <v>0.35</v>
      </c>
      <c r="D208" s="710">
        <f t="shared" si="171"/>
        <v>8.65265760197775E-3</v>
      </c>
      <c r="E208" s="708">
        <v>0.35</v>
      </c>
      <c r="F208" s="196">
        <f t="shared" si="172"/>
        <v>1.2455516014234874E-2</v>
      </c>
      <c r="G208" s="746">
        <v>0</v>
      </c>
      <c r="H208" s="421" t="str">
        <f t="shared" si="173"/>
        <v>-</v>
      </c>
      <c r="I208" s="692">
        <v>390.25</v>
      </c>
      <c r="J208" s="710">
        <f t="shared" si="174"/>
        <v>7.6041737707154042E-2</v>
      </c>
      <c r="K208" s="708">
        <v>165.55</v>
      </c>
      <c r="L208" s="738">
        <f t="shared" si="175"/>
        <v>6.4626819642180949E-2</v>
      </c>
      <c r="M208" s="708">
        <v>76.099999999999994</v>
      </c>
      <c r="N208" s="196">
        <f t="shared" si="176"/>
        <v>9.1887127350004219E-2</v>
      </c>
    </row>
    <row r="209" spans="1:22" x14ac:dyDescent="0.25">
      <c r="B209" s="383" t="s">
        <v>451</v>
      </c>
      <c r="C209" s="691">
        <v>0</v>
      </c>
      <c r="D209" s="709">
        <f t="shared" si="171"/>
        <v>0</v>
      </c>
      <c r="E209" s="707">
        <v>0</v>
      </c>
      <c r="F209" s="195">
        <f t="shared" si="172"/>
        <v>0</v>
      </c>
      <c r="G209" s="745">
        <v>0</v>
      </c>
      <c r="H209" s="420" t="str">
        <f t="shared" si="173"/>
        <v>-</v>
      </c>
      <c r="I209" s="691">
        <v>16.850000000000001</v>
      </c>
      <c r="J209" s="709">
        <f t="shared" si="174"/>
        <v>3.283288354556171E-3</v>
      </c>
      <c r="K209" s="707">
        <v>12.8</v>
      </c>
      <c r="L209" s="737">
        <f t="shared" si="175"/>
        <v>4.9968184320139906E-3</v>
      </c>
      <c r="M209" s="707">
        <v>1</v>
      </c>
      <c r="N209" s="195">
        <f t="shared" si="176"/>
        <v>1.2074523961892801E-3</v>
      </c>
    </row>
    <row r="210" spans="1:22" x14ac:dyDescent="0.25">
      <c r="B210" s="384" t="s">
        <v>175</v>
      </c>
      <c r="C210" s="692">
        <v>0</v>
      </c>
      <c r="D210" s="710">
        <f t="shared" si="171"/>
        <v>0</v>
      </c>
      <c r="E210" s="708">
        <v>0</v>
      </c>
      <c r="F210" s="196">
        <f t="shared" si="172"/>
        <v>0</v>
      </c>
      <c r="G210" s="746">
        <v>0</v>
      </c>
      <c r="H210" s="421" t="str">
        <f t="shared" si="173"/>
        <v>-</v>
      </c>
      <c r="I210" s="692">
        <v>130.1</v>
      </c>
      <c r="J210" s="710">
        <f t="shared" si="174"/>
        <v>2.5350493467522717E-2</v>
      </c>
      <c r="K210" s="708">
        <v>96.75</v>
      </c>
      <c r="L210" s="738">
        <f t="shared" si="175"/>
        <v>3.7768920570105745E-2</v>
      </c>
      <c r="M210" s="708">
        <v>40.700000000000003</v>
      </c>
      <c r="N210" s="196">
        <f t="shared" si="176"/>
        <v>4.9143312524903705E-2</v>
      </c>
    </row>
    <row r="211" spans="1:22" ht="15.75" thickBot="1" x14ac:dyDescent="0.3">
      <c r="B211" s="752" t="s">
        <v>280</v>
      </c>
      <c r="C211" s="753">
        <f>SUM(C171:C176,C182:C193,C205,C208:C210)</f>
        <v>40.450000000000003</v>
      </c>
      <c r="D211" s="754"/>
      <c r="E211" s="757">
        <f>SUM(E171:E176,E182:E193,E205,E208:E210)</f>
        <v>28.1</v>
      </c>
      <c r="F211" s="759"/>
      <c r="G211" s="760">
        <f>SUM(G171:G176,G182:G193,G205,G208:G210)</f>
        <v>0</v>
      </c>
      <c r="H211" s="755"/>
      <c r="I211" s="753">
        <f>SUM(I171:I176,I182:I193,I205,I208:I210)</f>
        <v>5132.0500000000011</v>
      </c>
      <c r="J211" s="756"/>
      <c r="K211" s="757">
        <f>SUM(K171:K176,K182:K193,K205,K208:K210)</f>
        <v>2561.6300000000006</v>
      </c>
      <c r="L211" s="761"/>
      <c r="M211" s="757">
        <f>SUM(M171:M176,M182:M193,M205,M208:M210)</f>
        <v>828.19</v>
      </c>
      <c r="N211" s="758"/>
    </row>
    <row r="213" spans="1:22" ht="17.25" x14ac:dyDescent="0.25">
      <c r="A213" s="880" t="s">
        <v>457</v>
      </c>
    </row>
    <row r="215" spans="1:22" x14ac:dyDescent="0.25">
      <c r="B215" s="5" t="s">
        <v>130</v>
      </c>
      <c r="C215" s="938" t="str">
        <f>$A$1</f>
        <v>South Lanarkshire</v>
      </c>
      <c r="D215" s="938"/>
      <c r="E215" s="938"/>
      <c r="F215" s="938"/>
      <c r="G215" s="938"/>
      <c r="H215" s="938"/>
      <c r="I215" s="938"/>
      <c r="J215" s="938"/>
      <c r="K215" s="938"/>
      <c r="L215" s="938"/>
      <c r="M215" s="938" t="s">
        <v>119</v>
      </c>
      <c r="N215" s="938"/>
      <c r="O215" s="938"/>
      <c r="P215" s="938"/>
      <c r="Q215" s="938"/>
      <c r="R215" s="938"/>
      <c r="S215" s="938"/>
      <c r="T215" s="938"/>
      <c r="U215" s="938"/>
      <c r="V215" s="902"/>
    </row>
    <row r="216" spans="1:22" ht="15.75" x14ac:dyDescent="0.25">
      <c r="C216" s="957" t="s">
        <v>458</v>
      </c>
      <c r="D216" s="958"/>
      <c r="E216" s="958"/>
      <c r="F216" s="958"/>
      <c r="G216" s="947" t="s">
        <v>459</v>
      </c>
      <c r="H216" s="948"/>
      <c r="I216" s="959"/>
      <c r="J216" s="947" t="s">
        <v>460</v>
      </c>
      <c r="K216" s="948"/>
      <c r="L216" s="960"/>
      <c r="M216" s="957" t="s">
        <v>458</v>
      </c>
      <c r="N216" s="958"/>
      <c r="O216" s="958"/>
      <c r="P216" s="958"/>
      <c r="Q216" s="947" t="s">
        <v>459</v>
      </c>
      <c r="R216" s="948"/>
      <c r="S216" s="959"/>
      <c r="T216" s="947" t="s">
        <v>460</v>
      </c>
      <c r="U216" s="948"/>
      <c r="V216" s="948"/>
    </row>
    <row r="217" spans="1:22" ht="15.75" thickBot="1" x14ac:dyDescent="0.3">
      <c r="B217" s="5" t="s">
        <v>410</v>
      </c>
      <c r="C217" s="392" t="s">
        <v>123</v>
      </c>
      <c r="D217" s="393" t="s">
        <v>125</v>
      </c>
      <c r="E217" s="393" t="s">
        <v>126</v>
      </c>
      <c r="F217" s="393" t="s">
        <v>127</v>
      </c>
      <c r="G217" s="394" t="s">
        <v>125</v>
      </c>
      <c r="H217" s="393" t="s">
        <v>126</v>
      </c>
      <c r="I217" s="395" t="s">
        <v>127</v>
      </c>
      <c r="J217" s="394" t="s">
        <v>125</v>
      </c>
      <c r="K217" s="393" t="s">
        <v>126</v>
      </c>
      <c r="L217" s="396" t="s">
        <v>127</v>
      </c>
      <c r="M217" s="392" t="s">
        <v>123</v>
      </c>
      <c r="N217" s="393" t="s">
        <v>125</v>
      </c>
      <c r="O217" s="393" t="s">
        <v>126</v>
      </c>
      <c r="P217" s="393" t="s">
        <v>127</v>
      </c>
      <c r="Q217" s="394" t="s">
        <v>125</v>
      </c>
      <c r="R217" s="393" t="s">
        <v>126</v>
      </c>
      <c r="S217" s="395" t="s">
        <v>127</v>
      </c>
      <c r="T217" s="394" t="s">
        <v>125</v>
      </c>
      <c r="U217" s="393" t="s">
        <v>126</v>
      </c>
      <c r="V217" s="393" t="s">
        <v>127</v>
      </c>
    </row>
    <row r="218" spans="1:22" x14ac:dyDescent="0.25">
      <c r="B218" s="134" t="s">
        <v>122</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411</v>
      </c>
      <c r="C219" s="324">
        <v>8</v>
      </c>
      <c r="D219" s="248">
        <v>9</v>
      </c>
      <c r="E219" s="248">
        <v>12</v>
      </c>
      <c r="F219" s="248">
        <f t="array" ref="F219">IFERROR(INDEX($C$258:$C$297,MATCH($B219,$B$258:$B$297,0)),"-")</f>
        <v>0</v>
      </c>
      <c r="G219" s="373">
        <v>2</v>
      </c>
      <c r="H219" s="248">
        <v>3</v>
      </c>
      <c r="I219" s="282">
        <f t="array" ref="I219">IFERROR(INDEX($E$258:$E$297,MATCH($B219,$B$258:$B$297,0)),"-")</f>
        <v>0</v>
      </c>
      <c r="J219" s="373">
        <v>5</v>
      </c>
      <c r="K219" s="248">
        <v>3</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412</v>
      </c>
      <c r="C220" s="244">
        <v>2</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413</v>
      </c>
      <c r="C221" s="324">
        <v>0</v>
      </c>
      <c r="D221" s="248">
        <v>1</v>
      </c>
      <c r="E221" s="248">
        <v>2</v>
      </c>
      <c r="F221" s="248">
        <f t="array" ref="F221">IFERROR(INDEX($C$258:$C$297,MATCH($B221,$B$258:$B$297,0)),"-")</f>
        <v>0</v>
      </c>
      <c r="G221" s="373">
        <v>0</v>
      </c>
      <c r="H221" s="248">
        <v>1</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414</v>
      </c>
      <c r="C222" s="244">
        <v>7</v>
      </c>
      <c r="D222" s="243">
        <v>5</v>
      </c>
      <c r="E222" s="243">
        <v>5</v>
      </c>
      <c r="F222" s="243">
        <f t="array" ref="F222">IFERROR(INDEX($C$258:$C$297,MATCH($B222,$B$258:$B$297,0)),"-")</f>
        <v>0</v>
      </c>
      <c r="G222" s="389">
        <v>1</v>
      </c>
      <c r="H222" s="243">
        <v>2</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415</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416</v>
      </c>
      <c r="C224" s="244">
        <v>0</v>
      </c>
      <c r="D224" s="243">
        <v>0</v>
      </c>
      <c r="E224" s="243">
        <v>328</v>
      </c>
      <c r="F224" s="243">
        <f t="array" ref="F224">IFERROR(INDEX($C$258:$C$297,MATCH($B224,$B$258:$B$297,0)),"-")</f>
        <v>0</v>
      </c>
      <c r="G224" s="389">
        <v>0</v>
      </c>
      <c r="H224" s="243">
        <v>196</v>
      </c>
      <c r="I224" s="281">
        <f t="array" ref="I224">IFERROR(INDEX($E$258:$E$297,MATCH($B224,$B$258:$B$297,0)),"-")</f>
        <v>0</v>
      </c>
      <c r="J224" s="389">
        <v>0</v>
      </c>
      <c r="K224" s="243">
        <v>46</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417</v>
      </c>
      <c r="C225" s="324">
        <v>88</v>
      </c>
      <c r="D225" s="248">
        <v>128</v>
      </c>
      <c r="E225" s="248">
        <v>107.32</v>
      </c>
      <c r="F225" s="248">
        <f t="array" ref="F225">IFERROR(INDEX($C$258:$C$297,MATCH($B225,$B$258:$B$297,0)),"-")</f>
        <v>5</v>
      </c>
      <c r="G225" s="373">
        <v>62</v>
      </c>
      <c r="H225" s="248">
        <v>50.99</v>
      </c>
      <c r="I225" s="282">
        <f t="array" ref="I225">IFERROR(INDEX($E$258:$E$297,MATCH($B225,$B$258:$B$297,0)),"-")</f>
        <v>1</v>
      </c>
      <c r="J225" s="373">
        <v>16</v>
      </c>
      <c r="K225" s="248">
        <v>15</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418</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419</v>
      </c>
      <c r="C227" s="324">
        <v>1</v>
      </c>
      <c r="D227" s="248">
        <v>0</v>
      </c>
      <c r="E227" s="248">
        <v>1</v>
      </c>
      <c r="F227" s="248">
        <f t="array" ref="F227">IFERROR(INDEX($C$258:$C$297,MATCH($B227,$B$258:$B$297,0)),"-")</f>
        <v>0</v>
      </c>
      <c r="G227" s="373">
        <v>0</v>
      </c>
      <c r="H227" s="248">
        <v>1</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420</v>
      </c>
      <c r="C228" s="244">
        <v>7</v>
      </c>
      <c r="D228" s="243">
        <v>6</v>
      </c>
      <c r="E228" s="243">
        <v>5</v>
      </c>
      <c r="F228" s="243">
        <f t="array" ref="F228">IFERROR(INDEX($C$258:$C$297,MATCH($B228,$B$258:$B$297,0)),"-")</f>
        <v>0</v>
      </c>
      <c r="G228" s="389">
        <v>0</v>
      </c>
      <c r="H228" s="243">
        <v>2</v>
      </c>
      <c r="I228" s="281">
        <f t="array" ref="I228">IFERROR(INDEX($E$258:$E$297,MATCH($B228,$B$258:$B$297,0)),"-")</f>
        <v>0</v>
      </c>
      <c r="J228" s="389">
        <v>3</v>
      </c>
      <c r="K228" s="243">
        <v>1</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421</v>
      </c>
      <c r="C229" s="324">
        <v>4</v>
      </c>
      <c r="D229" s="248">
        <v>1</v>
      </c>
      <c r="E229" s="248">
        <v>2</v>
      </c>
      <c r="F229" s="248">
        <f t="array" ref="F229">IFERROR(INDEX($C$258:$C$297,MATCH($B229,$B$258:$B$297,0)),"-")</f>
        <v>0</v>
      </c>
      <c r="G229" s="373">
        <v>0</v>
      </c>
      <c r="H229" s="248">
        <v>1</v>
      </c>
      <c r="I229" s="282">
        <f t="array" ref="I229">IFERROR(INDEX($E$258:$E$297,MATCH($B229,$B$258:$B$297,0)),"-")</f>
        <v>0</v>
      </c>
      <c r="J229" s="373">
        <v>0</v>
      </c>
      <c r="K229" s="248">
        <v>1</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422</v>
      </c>
      <c r="C230" s="244">
        <v>872</v>
      </c>
      <c r="D230" s="243">
        <v>892</v>
      </c>
      <c r="E230" s="243">
        <v>800.97</v>
      </c>
      <c r="F230" s="243">
        <f t="array" ref="F230">IFERROR(INDEX($C$258:$C$297,MATCH($B230,$B$258:$B$297,0)),"-")</f>
        <v>23.35</v>
      </c>
      <c r="G230" s="389">
        <v>377</v>
      </c>
      <c r="H230" s="243">
        <v>364.95</v>
      </c>
      <c r="I230" s="281">
        <f t="array" ref="I230">IFERROR(INDEX($E$258:$E$297,MATCH($B230,$B$258:$B$297,0)),"-")</f>
        <v>20.75</v>
      </c>
      <c r="J230" s="389">
        <v>174</v>
      </c>
      <c r="K230" s="243">
        <v>172</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423</v>
      </c>
      <c r="C231" s="324">
        <v>2</v>
      </c>
      <c r="D231" s="248">
        <v>0</v>
      </c>
      <c r="E231" s="248">
        <v>0</v>
      </c>
      <c r="F231" s="248">
        <f t="array" ref="F231">IFERROR(INDEX($C$258:$C$297,MATCH($B231,$B$258:$B$297,0)),"-")</f>
        <v>0</v>
      </c>
      <c r="G231" s="373">
        <v>1</v>
      </c>
      <c r="H231" s="248">
        <v>0.33</v>
      </c>
      <c r="I231" s="282">
        <f t="array" ref="I231">IFERROR(INDEX($E$258:$E$297,MATCH($B231,$B$258:$B$297,0)),"-")</f>
        <v>1</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424</v>
      </c>
      <c r="C232" s="244">
        <v>1</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425</v>
      </c>
      <c r="C233" s="324">
        <v>11</v>
      </c>
      <c r="D233" s="248">
        <v>56</v>
      </c>
      <c r="E233" s="248">
        <v>249.66</v>
      </c>
      <c r="F233" s="248">
        <f t="array" ref="F233">IFERROR(INDEX($C$258:$C$297,MATCH($B233,$B$258:$B$297,0)),"-")</f>
        <v>3</v>
      </c>
      <c r="G233" s="373">
        <v>16</v>
      </c>
      <c r="H233" s="248">
        <v>100.66</v>
      </c>
      <c r="I233" s="282">
        <f t="array" ref="I233">IFERROR(INDEX($E$258:$E$297,MATCH($B233,$B$258:$B$297,0)),"-")</f>
        <v>2</v>
      </c>
      <c r="J233" s="373">
        <v>7</v>
      </c>
      <c r="K233" s="248">
        <v>34</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175</v>
      </c>
      <c r="C234" s="244">
        <v>940</v>
      </c>
      <c r="D234" s="243">
        <v>656</v>
      </c>
      <c r="E234" s="243">
        <v>36.979999999999997</v>
      </c>
      <c r="F234" s="243">
        <f>SUM(C271,C273:C274,C276:C277,C280,C296:C297)-F232</f>
        <v>1</v>
      </c>
      <c r="G234" s="389">
        <v>368</v>
      </c>
      <c r="H234" s="243">
        <v>8.2899999999999991</v>
      </c>
      <c r="I234" s="281">
        <f>SUM(E271,E273:E274,E276:E277,E280,E296:E297)-I232</f>
        <v>2</v>
      </c>
      <c r="J234" s="389">
        <v>89</v>
      </c>
      <c r="K234" s="243">
        <v>4</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280</v>
      </c>
      <c r="C235" s="374">
        <f t="shared" ref="C235:F235" si="177">SUM(C219:C234)</f>
        <v>1943</v>
      </c>
      <c r="D235" s="375">
        <f t="shared" si="177"/>
        <v>1754</v>
      </c>
      <c r="E235" s="375">
        <f t="shared" si="177"/>
        <v>1549.93</v>
      </c>
      <c r="F235" s="375">
        <f t="shared" si="177"/>
        <v>32.35</v>
      </c>
      <c r="G235" s="378">
        <f>SUM(G219:G234)</f>
        <v>827</v>
      </c>
      <c r="H235" s="375">
        <f>SUM(H219:H234)</f>
        <v>731.22</v>
      </c>
      <c r="I235" s="376">
        <f t="shared" ref="I235" si="178">SUM(I219:I234)</f>
        <v>26.75</v>
      </c>
      <c r="J235" s="378">
        <f>SUM(J219:J234)</f>
        <v>294</v>
      </c>
      <c r="K235" s="375">
        <f>SUM(K219:K234)</f>
        <v>276</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128</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411</v>
      </c>
      <c r="C237" s="193">
        <f>IFERROR(C219/C$235,"-")</f>
        <v>4.1173443129181682E-3</v>
      </c>
      <c r="D237" s="249">
        <f t="shared" ref="D237:V237" si="183">IFERROR(D219/D$235,"-")</f>
        <v>5.1311288483466364E-3</v>
      </c>
      <c r="E237" s="249">
        <f t="shared" si="183"/>
        <v>7.7422851354577299E-3</v>
      </c>
      <c r="F237" s="249">
        <f t="shared" si="183"/>
        <v>0</v>
      </c>
      <c r="G237" s="351">
        <f t="shared" si="183"/>
        <v>2.4183796856106408E-3</v>
      </c>
      <c r="H237" s="249">
        <f t="shared" si="183"/>
        <v>4.1027324197915813E-3</v>
      </c>
      <c r="I237" s="322">
        <f t="shared" si="183"/>
        <v>0</v>
      </c>
      <c r="J237" s="351">
        <f t="shared" si="183"/>
        <v>1.7006802721088437E-2</v>
      </c>
      <c r="K237" s="249">
        <f t="shared" si="183"/>
        <v>1.0869565217391304E-2</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412</v>
      </c>
      <c r="C238" s="251">
        <f t="shared" ref="C238:V238" si="184">IFERROR(C220/C$235,"-")</f>
        <v>1.029336078229542E-3</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413</v>
      </c>
      <c r="C239" s="193">
        <f t="shared" ref="C239:V239" si="185">IFERROR(C221/C$235,"-")</f>
        <v>0</v>
      </c>
      <c r="D239" s="249">
        <f t="shared" si="185"/>
        <v>5.7012542759407071E-4</v>
      </c>
      <c r="E239" s="249">
        <f t="shared" si="185"/>
        <v>1.2903808559096216E-3</v>
      </c>
      <c r="F239" s="249">
        <f t="shared" si="185"/>
        <v>0</v>
      </c>
      <c r="G239" s="351">
        <f t="shared" si="185"/>
        <v>0</v>
      </c>
      <c r="H239" s="249">
        <f t="shared" si="185"/>
        <v>1.3675774732638604E-3</v>
      </c>
      <c r="I239" s="322">
        <f t="shared" si="185"/>
        <v>0</v>
      </c>
      <c r="J239" s="351">
        <f t="shared" si="185"/>
        <v>0</v>
      </c>
      <c r="K239" s="249">
        <f t="shared" si="185"/>
        <v>0</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414</v>
      </c>
      <c r="C240" s="251">
        <f t="shared" ref="C240:V240" si="186">IFERROR(C222/C$235,"-")</f>
        <v>3.602676273803397E-3</v>
      </c>
      <c r="D240" s="397">
        <f t="shared" si="186"/>
        <v>2.8506271379703536E-3</v>
      </c>
      <c r="E240" s="397">
        <f t="shared" si="186"/>
        <v>3.2259521397740541E-3</v>
      </c>
      <c r="F240" s="397">
        <f t="shared" si="186"/>
        <v>0</v>
      </c>
      <c r="G240" s="352">
        <f t="shared" si="186"/>
        <v>1.2091898428053204E-3</v>
      </c>
      <c r="H240" s="397">
        <f t="shared" si="186"/>
        <v>2.7351549465277208E-3</v>
      </c>
      <c r="I240" s="323">
        <f t="shared" si="186"/>
        <v>0</v>
      </c>
      <c r="J240" s="352">
        <f t="shared" si="186"/>
        <v>0</v>
      </c>
      <c r="K240" s="397">
        <f t="shared" si="186"/>
        <v>0</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415</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416</v>
      </c>
      <c r="C242" s="251">
        <f t="shared" ref="C242:V242" si="188">IFERROR(C224/C$235,"-")</f>
        <v>0</v>
      </c>
      <c r="D242" s="397">
        <f t="shared" si="188"/>
        <v>0</v>
      </c>
      <c r="E242" s="397">
        <f t="shared" si="188"/>
        <v>0.21162246036917795</v>
      </c>
      <c r="F242" s="397">
        <f t="shared" si="188"/>
        <v>0</v>
      </c>
      <c r="G242" s="352">
        <f t="shared" si="188"/>
        <v>0</v>
      </c>
      <c r="H242" s="397">
        <f t="shared" si="188"/>
        <v>0.26804518475971661</v>
      </c>
      <c r="I242" s="323">
        <f t="shared" si="188"/>
        <v>0</v>
      </c>
      <c r="J242" s="352">
        <f t="shared" si="188"/>
        <v>0</v>
      </c>
      <c r="K242" s="397">
        <f t="shared" si="188"/>
        <v>0.16666666666666666</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417</v>
      </c>
      <c r="C243" s="193">
        <f t="shared" ref="C243:V243" si="189">IFERROR(C225/C$235,"-")</f>
        <v>4.5290787442099849E-2</v>
      </c>
      <c r="D243" s="249">
        <f t="shared" si="189"/>
        <v>7.2976054732041051E-2</v>
      </c>
      <c r="E243" s="249">
        <f t="shared" si="189"/>
        <v>6.9241836728110295E-2</v>
      </c>
      <c r="F243" s="249">
        <f t="shared" si="189"/>
        <v>0.15455950540958269</v>
      </c>
      <c r="G243" s="351">
        <f t="shared" si="189"/>
        <v>7.4969770253929868E-2</v>
      </c>
      <c r="H243" s="249">
        <f t="shared" si="189"/>
        <v>6.9732775361724245E-2</v>
      </c>
      <c r="I243" s="322">
        <f t="shared" si="189"/>
        <v>3.7383177570093455E-2</v>
      </c>
      <c r="J243" s="351">
        <f t="shared" si="189"/>
        <v>5.4421768707482991E-2</v>
      </c>
      <c r="K243" s="249">
        <f t="shared" si="189"/>
        <v>5.434782608695652E-2</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418</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419</v>
      </c>
      <c r="C245" s="193">
        <f t="shared" ref="C245:V245" si="191">IFERROR(C227/C$235,"-")</f>
        <v>5.1466803911477102E-4</v>
      </c>
      <c r="D245" s="249">
        <f t="shared" si="191"/>
        <v>0</v>
      </c>
      <c r="E245" s="249">
        <f t="shared" si="191"/>
        <v>6.4519042795481082E-4</v>
      </c>
      <c r="F245" s="249">
        <f t="shared" si="191"/>
        <v>0</v>
      </c>
      <c r="G245" s="351">
        <f t="shared" si="191"/>
        <v>0</v>
      </c>
      <c r="H245" s="249">
        <f t="shared" si="191"/>
        <v>1.3675774732638604E-3</v>
      </c>
      <c r="I245" s="322">
        <f t="shared" si="191"/>
        <v>0</v>
      </c>
      <c r="J245" s="351">
        <f t="shared" si="191"/>
        <v>0</v>
      </c>
      <c r="K245" s="249">
        <f t="shared" si="191"/>
        <v>0</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420</v>
      </c>
      <c r="C246" s="251">
        <f t="shared" ref="C246:V246" si="192">IFERROR(C228/C$235,"-")</f>
        <v>3.602676273803397E-3</v>
      </c>
      <c r="D246" s="397">
        <f t="shared" si="192"/>
        <v>3.4207525655644243E-3</v>
      </c>
      <c r="E246" s="397">
        <f t="shared" si="192"/>
        <v>3.2259521397740541E-3</v>
      </c>
      <c r="F246" s="397">
        <f t="shared" si="192"/>
        <v>0</v>
      </c>
      <c r="G246" s="352">
        <f t="shared" si="192"/>
        <v>0</v>
      </c>
      <c r="H246" s="397">
        <f t="shared" si="192"/>
        <v>2.7351549465277208E-3</v>
      </c>
      <c r="I246" s="323">
        <f t="shared" si="192"/>
        <v>0</v>
      </c>
      <c r="J246" s="352">
        <f t="shared" si="192"/>
        <v>1.020408163265306E-2</v>
      </c>
      <c r="K246" s="397">
        <f t="shared" si="192"/>
        <v>3.6231884057971015E-3</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421</v>
      </c>
      <c r="C247" s="193">
        <f t="shared" ref="C247:V247" si="193">IFERROR(C229/C$235,"-")</f>
        <v>2.0586721564590841E-3</v>
      </c>
      <c r="D247" s="249">
        <f t="shared" si="193"/>
        <v>5.7012542759407071E-4</v>
      </c>
      <c r="E247" s="249">
        <f t="shared" si="193"/>
        <v>1.2903808559096216E-3</v>
      </c>
      <c r="F247" s="249">
        <f t="shared" si="193"/>
        <v>0</v>
      </c>
      <c r="G247" s="351">
        <f t="shared" si="193"/>
        <v>0</v>
      </c>
      <c r="H247" s="249">
        <f t="shared" si="193"/>
        <v>1.3675774732638604E-3</v>
      </c>
      <c r="I247" s="322">
        <f t="shared" si="193"/>
        <v>0</v>
      </c>
      <c r="J247" s="351">
        <f t="shared" si="193"/>
        <v>0</v>
      </c>
      <c r="K247" s="249">
        <f t="shared" si="193"/>
        <v>3.6231884057971015E-3</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422</v>
      </c>
      <c r="C248" s="251">
        <f t="shared" ref="C248:V248" si="194">IFERROR(C230/C$235,"-")</f>
        <v>0.44879053010808029</v>
      </c>
      <c r="D248" s="397">
        <f t="shared" si="194"/>
        <v>0.50855188141391106</v>
      </c>
      <c r="E248" s="397">
        <f t="shared" si="194"/>
        <v>0.5167781770789649</v>
      </c>
      <c r="F248" s="397">
        <f t="shared" si="194"/>
        <v>0.72179289026275117</v>
      </c>
      <c r="G248" s="352">
        <f t="shared" si="194"/>
        <v>0.45586457073760578</v>
      </c>
      <c r="H248" s="397">
        <f t="shared" si="194"/>
        <v>0.49909739886764581</v>
      </c>
      <c r="I248" s="323">
        <f t="shared" si="194"/>
        <v>0.77570093457943923</v>
      </c>
      <c r="J248" s="352">
        <f t="shared" si="194"/>
        <v>0.59183673469387754</v>
      </c>
      <c r="K248" s="397">
        <f t="shared" si="194"/>
        <v>0.62318840579710144</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423</v>
      </c>
      <c r="C249" s="193">
        <f t="shared" ref="C249:V249" si="195">IFERROR(C231/C$235,"-")</f>
        <v>1.029336078229542E-3</v>
      </c>
      <c r="D249" s="249">
        <f t="shared" si="195"/>
        <v>0</v>
      </c>
      <c r="E249" s="249">
        <f t="shared" si="195"/>
        <v>0</v>
      </c>
      <c r="F249" s="249">
        <f t="shared" si="195"/>
        <v>0</v>
      </c>
      <c r="G249" s="351">
        <f t="shared" si="195"/>
        <v>1.2091898428053204E-3</v>
      </c>
      <c r="H249" s="249">
        <f t="shared" si="195"/>
        <v>4.5130056617707394E-4</v>
      </c>
      <c r="I249" s="322">
        <f t="shared" si="195"/>
        <v>3.7383177570093455E-2</v>
      </c>
      <c r="J249" s="351">
        <f t="shared" si="195"/>
        <v>0</v>
      </c>
      <c r="K249" s="249">
        <f t="shared" si="195"/>
        <v>0</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424</v>
      </c>
      <c r="C250" s="251">
        <f t="shared" ref="C250:V250" si="196">IFERROR(C232/C$235,"-")</f>
        <v>5.1466803911477102E-4</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425</v>
      </c>
      <c r="C251" s="193">
        <f t="shared" ref="C251:V251" si="197">IFERROR(C233/C$235,"-")</f>
        <v>5.6613484302624811E-3</v>
      </c>
      <c r="D251" s="249">
        <f t="shared" si="197"/>
        <v>3.192702394526796E-2</v>
      </c>
      <c r="E251" s="249">
        <f t="shared" si="197"/>
        <v>0.16107824224319808</v>
      </c>
      <c r="F251" s="249">
        <f t="shared" si="197"/>
        <v>9.2735703245749604E-2</v>
      </c>
      <c r="G251" s="351">
        <f t="shared" si="197"/>
        <v>1.9347037484885126E-2</v>
      </c>
      <c r="H251" s="249">
        <f t="shared" si="197"/>
        <v>0.13766034845874017</v>
      </c>
      <c r="I251" s="322">
        <f t="shared" si="197"/>
        <v>7.476635514018691E-2</v>
      </c>
      <c r="J251" s="351">
        <f t="shared" si="197"/>
        <v>2.3809523809523808E-2</v>
      </c>
      <c r="K251" s="249">
        <f t="shared" si="197"/>
        <v>0.12318840579710146</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175</v>
      </c>
      <c r="C252" s="387">
        <f t="shared" ref="C252:V252" si="198">IFERROR(C234/C$235,"-")</f>
        <v>0.48378795676788472</v>
      </c>
      <c r="D252" s="267">
        <f t="shared" si="198"/>
        <v>0.37400228050171036</v>
      </c>
      <c r="E252" s="267">
        <f t="shared" si="198"/>
        <v>2.3859142025768904E-2</v>
      </c>
      <c r="F252" s="267">
        <f t="shared" si="198"/>
        <v>3.0911901081916538E-2</v>
      </c>
      <c r="G252" s="391">
        <f t="shared" si="198"/>
        <v>0.44498186215235791</v>
      </c>
      <c r="H252" s="267">
        <f t="shared" si="198"/>
        <v>1.1337217253357401E-2</v>
      </c>
      <c r="I252" s="388">
        <f t="shared" si="198"/>
        <v>7.476635514018691E-2</v>
      </c>
      <c r="J252" s="391">
        <f t="shared" si="198"/>
        <v>0.30272108843537415</v>
      </c>
      <c r="K252" s="267">
        <f t="shared" si="198"/>
        <v>1.4492753623188406E-2</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135</v>
      </c>
      <c r="C254" s="902" t="s">
        <v>127</v>
      </c>
      <c r="D254" s="903"/>
      <c r="E254" s="903"/>
      <c r="F254" s="903"/>
      <c r="G254" s="903"/>
      <c r="H254" s="903"/>
      <c r="I254" s="903"/>
      <c r="J254" s="903"/>
      <c r="K254" s="903"/>
      <c r="L254" s="903"/>
      <c r="M254" s="903"/>
      <c r="N254" s="903"/>
    </row>
    <row r="255" spans="2:22" x14ac:dyDescent="0.25">
      <c r="C255" s="902" t="str">
        <f>$A$1</f>
        <v>South Lanarkshire</v>
      </c>
      <c r="D255" s="903"/>
      <c r="E255" s="903"/>
      <c r="F255" s="903"/>
      <c r="G255" s="903"/>
      <c r="H255" s="904"/>
      <c r="I255" s="903" t="s">
        <v>119</v>
      </c>
      <c r="J255" s="903"/>
      <c r="K255" s="903"/>
      <c r="L255" s="903"/>
      <c r="M255" s="903"/>
      <c r="N255" s="903"/>
    </row>
    <row r="256" spans="2:22" x14ac:dyDescent="0.25">
      <c r="C256" s="949" t="s">
        <v>401</v>
      </c>
      <c r="D256" s="950"/>
      <c r="E256" s="951" t="s">
        <v>461</v>
      </c>
      <c r="F256" s="951"/>
      <c r="G256" s="952" t="s">
        <v>462</v>
      </c>
      <c r="H256" s="953"/>
      <c r="I256" s="954" t="s">
        <v>401</v>
      </c>
      <c r="J256" s="955"/>
      <c r="K256" s="956" t="s">
        <v>461</v>
      </c>
      <c r="L256" s="955"/>
      <c r="M256" s="956" t="s">
        <v>462</v>
      </c>
      <c r="N256" s="951"/>
    </row>
    <row r="257" spans="2:14" ht="18" thickBot="1" x14ac:dyDescent="0.3">
      <c r="B257" s="5" t="s">
        <v>426</v>
      </c>
      <c r="C257" s="693" t="s">
        <v>122</v>
      </c>
      <c r="D257" s="704" t="s">
        <v>128</v>
      </c>
      <c r="E257" s="705" t="s">
        <v>122</v>
      </c>
      <c r="F257" s="702" t="s">
        <v>128</v>
      </c>
      <c r="G257" s="744" t="s">
        <v>122</v>
      </c>
      <c r="H257" s="703" t="s">
        <v>128</v>
      </c>
      <c r="I257" s="693" t="s">
        <v>122</v>
      </c>
      <c r="J257" s="704" t="s">
        <v>128</v>
      </c>
      <c r="K257" s="705" t="s">
        <v>122</v>
      </c>
      <c r="L257" s="736" t="s">
        <v>128</v>
      </c>
      <c r="M257" s="705" t="s">
        <v>122</v>
      </c>
      <c r="N257" s="702" t="s">
        <v>128</v>
      </c>
    </row>
    <row r="258" spans="2:14" x14ac:dyDescent="0.25">
      <c r="B258" s="706" t="s">
        <v>411</v>
      </c>
      <c r="C258" s="691">
        <v>0</v>
      </c>
      <c r="D258" s="709">
        <f t="shared" ref="D258:D297" si="199">IFERROR(C258/C$298,"-")</f>
        <v>0</v>
      </c>
      <c r="E258" s="707">
        <v>0</v>
      </c>
      <c r="F258" s="195">
        <f t="shared" ref="F258:F297" si="200">IFERROR(E258/E$298,"-")</f>
        <v>0</v>
      </c>
      <c r="G258" s="745">
        <v>0</v>
      </c>
      <c r="H258" s="420" t="str">
        <f>IFERROR(G258/G$298,"-")</f>
        <v>-</v>
      </c>
      <c r="I258" s="691">
        <v>52.56</v>
      </c>
      <c r="J258" s="709">
        <f>IFERROR(I258/I$298,"-")</f>
        <v>1.5282090645825339E-2</v>
      </c>
      <c r="K258" s="707">
        <v>24</v>
      </c>
      <c r="L258" s="737">
        <f>IFERROR(K258/K$298,"-")</f>
        <v>9.5960080606467719E-3</v>
      </c>
      <c r="M258" s="707">
        <v>8.9</v>
      </c>
      <c r="N258" s="195">
        <f>IFERROR(M258/M$298,"-")</f>
        <v>1.6272649150713983E-2</v>
      </c>
    </row>
    <row r="259" spans="2:14" x14ac:dyDescent="0.25">
      <c r="B259" s="384" t="s">
        <v>412</v>
      </c>
      <c r="C259" s="692">
        <v>0</v>
      </c>
      <c r="D259" s="710">
        <f t="shared" si="199"/>
        <v>0</v>
      </c>
      <c r="E259" s="708">
        <v>0</v>
      </c>
      <c r="F259" s="196">
        <f t="shared" si="200"/>
        <v>0</v>
      </c>
      <c r="G259" s="746">
        <v>0</v>
      </c>
      <c r="H259" s="421" t="str">
        <f t="shared" ref="H259" si="201">IFERROR(G259/G$298,"-")</f>
        <v>-</v>
      </c>
      <c r="I259" s="692">
        <v>5.5</v>
      </c>
      <c r="J259" s="710">
        <f t="shared" ref="J259" si="202">IFERROR(I259/I$298,"-")</f>
        <v>1.5991533210053151E-3</v>
      </c>
      <c r="K259" s="708">
        <v>5.0999999999999996</v>
      </c>
      <c r="L259" s="738">
        <f t="shared" ref="L259" si="203">IFERROR(K259/K$298,"-")</f>
        <v>2.0391517128874386E-3</v>
      </c>
      <c r="M259" s="708">
        <v>0</v>
      </c>
      <c r="N259" s="196">
        <f t="shared" ref="N259" si="204">IFERROR(M259/M$298,"-")</f>
        <v>0</v>
      </c>
    </row>
    <row r="260" spans="2:14" x14ac:dyDescent="0.25">
      <c r="B260" s="383" t="s">
        <v>413</v>
      </c>
      <c r="C260" s="691">
        <v>0</v>
      </c>
      <c r="D260" s="709">
        <f t="shared" si="199"/>
        <v>0</v>
      </c>
      <c r="E260" s="707">
        <v>0</v>
      </c>
      <c r="F260" s="195">
        <f t="shared" si="200"/>
        <v>0</v>
      </c>
      <c r="G260" s="745">
        <v>0</v>
      </c>
      <c r="H260" s="420" t="str">
        <f t="shared" ref="H260" si="205">IFERROR(G260/G$298,"-")</f>
        <v>-</v>
      </c>
      <c r="I260" s="691">
        <v>2.9</v>
      </c>
      <c r="J260" s="709">
        <f t="shared" ref="J260" si="206">IFERROR(I260/I$298,"-")</f>
        <v>8.4318993289371155E-4</v>
      </c>
      <c r="K260" s="707">
        <v>4.0999999999999996</v>
      </c>
      <c r="L260" s="737">
        <f t="shared" ref="L260" si="207">IFERROR(K260/K$298,"-")</f>
        <v>1.6393180436938232E-3</v>
      </c>
      <c r="M260" s="707">
        <v>0</v>
      </c>
      <c r="N260" s="195">
        <f t="shared" ref="N260" si="208">IFERROR(M260/M$298,"-")</f>
        <v>0</v>
      </c>
    </row>
    <row r="261" spans="2:14" x14ac:dyDescent="0.25">
      <c r="B261" s="384" t="s">
        <v>414</v>
      </c>
      <c r="C261" s="692">
        <v>0</v>
      </c>
      <c r="D261" s="710">
        <f t="shared" si="199"/>
        <v>0</v>
      </c>
      <c r="E261" s="708">
        <v>0</v>
      </c>
      <c r="F261" s="196">
        <f t="shared" si="200"/>
        <v>0</v>
      </c>
      <c r="G261" s="746">
        <v>0</v>
      </c>
      <c r="H261" s="421" t="str">
        <f t="shared" ref="H261" si="209">IFERROR(G261/G$298,"-")</f>
        <v>-</v>
      </c>
      <c r="I261" s="692">
        <v>7.6</v>
      </c>
      <c r="J261" s="710">
        <f t="shared" ref="J261" si="210">IFERROR(I261/I$298,"-")</f>
        <v>2.2097391344800717E-3</v>
      </c>
      <c r="K261" s="708">
        <v>7.95</v>
      </c>
      <c r="L261" s="738">
        <f t="shared" ref="L261" si="211">IFERROR(K261/K$298,"-")</f>
        <v>3.1786776700892432E-3</v>
      </c>
      <c r="M261" s="708">
        <v>0</v>
      </c>
      <c r="N261" s="196">
        <f t="shared" ref="N261" si="212">IFERROR(M261/M$298,"-")</f>
        <v>0</v>
      </c>
    </row>
    <row r="262" spans="2:14" x14ac:dyDescent="0.25">
      <c r="B262" s="383" t="s">
        <v>415</v>
      </c>
      <c r="C262" s="691">
        <v>0</v>
      </c>
      <c r="D262" s="709">
        <f t="shared" si="199"/>
        <v>0</v>
      </c>
      <c r="E262" s="707">
        <v>0</v>
      </c>
      <c r="F262" s="195">
        <f t="shared" si="200"/>
        <v>0</v>
      </c>
      <c r="G262" s="745">
        <v>0</v>
      </c>
      <c r="H262" s="420" t="str">
        <f t="shared" ref="H262" si="213">IFERROR(G262/G$298,"-")</f>
        <v>-</v>
      </c>
      <c r="I262" s="691">
        <v>0</v>
      </c>
      <c r="J262" s="709">
        <f t="shared" ref="J262" si="214">IFERROR(I262/I$298,"-")</f>
        <v>0</v>
      </c>
      <c r="K262" s="707">
        <v>0</v>
      </c>
      <c r="L262" s="737">
        <f t="shared" ref="L262" si="215">IFERROR(K262/K$298,"-")</f>
        <v>0</v>
      </c>
      <c r="M262" s="707">
        <v>0</v>
      </c>
      <c r="N262" s="195">
        <f t="shared" ref="N262" si="216">IFERROR(M262/M$298,"-")</f>
        <v>0</v>
      </c>
    </row>
    <row r="263" spans="2:14" x14ac:dyDescent="0.25">
      <c r="B263" s="798" t="s">
        <v>416</v>
      </c>
      <c r="C263" s="799">
        <v>0</v>
      </c>
      <c r="D263" s="800">
        <f t="shared" si="199"/>
        <v>0</v>
      </c>
      <c r="E263" s="802">
        <v>0</v>
      </c>
      <c r="F263" s="803">
        <f t="shared" si="200"/>
        <v>0</v>
      </c>
      <c r="G263" s="804">
        <v>0</v>
      </c>
      <c r="H263" s="801" t="str">
        <f t="shared" ref="H263" si="217">IFERROR(G263/G$298,"-")</f>
        <v>-</v>
      </c>
      <c r="I263" s="799">
        <v>113.95</v>
      </c>
      <c r="J263" s="800">
        <f t="shared" ref="J263" si="218">IFERROR(I263/I$298,"-")</f>
        <v>3.3131549259737395E-2</v>
      </c>
      <c r="K263" s="802">
        <v>86.85</v>
      </c>
      <c r="L263" s="805">
        <f t="shared" ref="L263" si="219">IFERROR(K263/K$298,"-")</f>
        <v>3.4725554169465503E-2</v>
      </c>
      <c r="M263" s="802">
        <v>17.45</v>
      </c>
      <c r="N263" s="803">
        <f t="shared" ref="N263" si="220">IFERROR(M263/M$298,"-")</f>
        <v>3.1905362660669553E-2</v>
      </c>
    </row>
    <row r="264" spans="2:14" x14ac:dyDescent="0.25">
      <c r="B264" s="697" t="s">
        <v>427</v>
      </c>
      <c r="C264" s="721">
        <v>0</v>
      </c>
      <c r="D264" s="722">
        <f t="shared" si="199"/>
        <v>0</v>
      </c>
      <c r="E264" s="724">
        <v>0</v>
      </c>
      <c r="F264" s="725">
        <f t="shared" si="200"/>
        <v>0</v>
      </c>
      <c r="G264" s="747">
        <v>0</v>
      </c>
      <c r="H264" s="723" t="str">
        <f t="shared" ref="H264" si="221">IFERROR(G264/G$298,"-")</f>
        <v>-</v>
      </c>
      <c r="I264" s="721">
        <v>0</v>
      </c>
      <c r="J264" s="722">
        <f t="shared" ref="J264" si="222">IFERROR(I264/I$298,"-")</f>
        <v>0</v>
      </c>
      <c r="K264" s="724">
        <v>0</v>
      </c>
      <c r="L264" s="739">
        <f t="shared" ref="L264" si="223">IFERROR(K264/K$298,"-")</f>
        <v>0</v>
      </c>
      <c r="M264" s="724">
        <v>0.95</v>
      </c>
      <c r="N264" s="725">
        <f t="shared" ref="N264" si="224">IFERROR(M264/M$298,"-")</f>
        <v>1.736968167772841E-3</v>
      </c>
    </row>
    <row r="265" spans="2:14" x14ac:dyDescent="0.25">
      <c r="B265" s="694" t="s">
        <v>428</v>
      </c>
      <c r="C265" s="726">
        <v>0</v>
      </c>
      <c r="D265" s="727">
        <f t="shared" si="199"/>
        <v>0</v>
      </c>
      <c r="E265" s="729">
        <v>0</v>
      </c>
      <c r="F265" s="730">
        <f t="shared" si="200"/>
        <v>0</v>
      </c>
      <c r="G265" s="748">
        <v>0</v>
      </c>
      <c r="H265" s="728" t="str">
        <f t="shared" ref="H265" si="225">IFERROR(G265/G$298,"-")</f>
        <v>-</v>
      </c>
      <c r="I265" s="726">
        <v>55.95</v>
      </c>
      <c r="J265" s="727">
        <f t="shared" ref="J265" si="226">IFERROR(I265/I$298,"-")</f>
        <v>1.6267750601863161E-2</v>
      </c>
      <c r="K265" s="729">
        <v>38.85</v>
      </c>
      <c r="L265" s="740">
        <f t="shared" ref="L265" si="227">IFERROR(K265/K$298,"-")</f>
        <v>1.5533538048171961E-2</v>
      </c>
      <c r="M265" s="729">
        <v>6.5</v>
      </c>
      <c r="N265" s="730">
        <f t="shared" ref="N265" si="228">IFERROR(M265/M$298,"-")</f>
        <v>1.1884519042656279E-2</v>
      </c>
    </row>
    <row r="266" spans="2:14" x14ac:dyDescent="0.25">
      <c r="B266" s="694" t="s">
        <v>429</v>
      </c>
      <c r="C266" s="726">
        <v>0</v>
      </c>
      <c r="D266" s="727">
        <f t="shared" si="199"/>
        <v>0</v>
      </c>
      <c r="E266" s="729">
        <v>0</v>
      </c>
      <c r="F266" s="730">
        <f t="shared" si="200"/>
        <v>0</v>
      </c>
      <c r="G266" s="748">
        <v>0</v>
      </c>
      <c r="H266" s="728" t="str">
        <f t="shared" ref="H266" si="229">IFERROR(G266/G$298,"-")</f>
        <v>-</v>
      </c>
      <c r="I266" s="726">
        <v>0</v>
      </c>
      <c r="J266" s="727">
        <f t="shared" ref="J266" si="230">IFERROR(I266/I$298,"-")</f>
        <v>0</v>
      </c>
      <c r="K266" s="729">
        <v>0</v>
      </c>
      <c r="L266" s="740">
        <f t="shared" ref="L266" si="231">IFERROR(K266/K$298,"-")</f>
        <v>0</v>
      </c>
      <c r="M266" s="729">
        <v>0</v>
      </c>
      <c r="N266" s="730">
        <f t="shared" ref="N266" si="232">IFERROR(M266/M$298,"-")</f>
        <v>0</v>
      </c>
    </row>
    <row r="267" spans="2:14" x14ac:dyDescent="0.25">
      <c r="B267" s="694" t="s">
        <v>430</v>
      </c>
      <c r="C267" s="726">
        <v>0</v>
      </c>
      <c r="D267" s="727">
        <f t="shared" si="199"/>
        <v>0</v>
      </c>
      <c r="E267" s="729">
        <v>0</v>
      </c>
      <c r="F267" s="730">
        <f t="shared" si="200"/>
        <v>0</v>
      </c>
      <c r="G267" s="748">
        <v>0</v>
      </c>
      <c r="H267" s="728" t="str">
        <f t="shared" ref="H267" si="233">IFERROR(G267/G$298,"-")</f>
        <v>-</v>
      </c>
      <c r="I267" s="726">
        <v>1</v>
      </c>
      <c r="J267" s="727">
        <f t="shared" ref="J267" si="234">IFERROR(I267/I$298,"-")</f>
        <v>2.9075514927369368E-4</v>
      </c>
      <c r="K267" s="729">
        <v>0</v>
      </c>
      <c r="L267" s="740">
        <f t="shared" ref="L267" si="235">IFERROR(K267/K$298,"-")</f>
        <v>0</v>
      </c>
      <c r="M267" s="729">
        <v>1</v>
      </c>
      <c r="N267" s="730">
        <f t="shared" ref="N267" si="236">IFERROR(M267/M$298,"-")</f>
        <v>1.8283875450240432E-3</v>
      </c>
    </row>
    <row r="268" spans="2:14" x14ac:dyDescent="0.25">
      <c r="B268" s="698" t="s">
        <v>431</v>
      </c>
      <c r="C268" s="731">
        <v>0</v>
      </c>
      <c r="D268" s="732">
        <f t="shared" si="199"/>
        <v>0</v>
      </c>
      <c r="E268" s="734">
        <v>0</v>
      </c>
      <c r="F268" s="735">
        <f t="shared" si="200"/>
        <v>0</v>
      </c>
      <c r="G268" s="749">
        <v>0</v>
      </c>
      <c r="H268" s="733" t="str">
        <f t="shared" ref="H268" si="237">IFERROR(G268/G$298,"-")</f>
        <v>-</v>
      </c>
      <c r="I268" s="731">
        <v>0</v>
      </c>
      <c r="J268" s="732">
        <f t="shared" ref="J268" si="238">IFERROR(I268/I$298,"-")</f>
        <v>0</v>
      </c>
      <c r="K268" s="734">
        <v>0</v>
      </c>
      <c r="L268" s="741">
        <f t="shared" ref="L268" si="239">IFERROR(K268/K$298,"-")</f>
        <v>0</v>
      </c>
      <c r="M268" s="734">
        <v>0</v>
      </c>
      <c r="N268" s="735">
        <f t="shared" ref="N268" si="240">IFERROR(M268/M$298,"-")</f>
        <v>0</v>
      </c>
    </row>
    <row r="269" spans="2:14" x14ac:dyDescent="0.25">
      <c r="B269" s="383" t="s">
        <v>417</v>
      </c>
      <c r="C269" s="691">
        <v>5</v>
      </c>
      <c r="D269" s="709">
        <f t="shared" si="199"/>
        <v>0.15455950540958269</v>
      </c>
      <c r="E269" s="707">
        <v>1</v>
      </c>
      <c r="F269" s="195">
        <f t="shared" si="200"/>
        <v>3.7383177570093455E-2</v>
      </c>
      <c r="G269" s="745">
        <v>0</v>
      </c>
      <c r="H269" s="420" t="str">
        <f t="shared" ref="H269" si="241">IFERROR(G269/G$298,"-")</f>
        <v>-</v>
      </c>
      <c r="I269" s="691">
        <v>177.58</v>
      </c>
      <c r="J269" s="709">
        <f t="shared" ref="J269" si="242">IFERROR(I269/I$298,"-")</f>
        <v>5.1632299408022525E-2</v>
      </c>
      <c r="K269" s="707">
        <v>127.63</v>
      </c>
      <c r="L269" s="737">
        <f t="shared" ref="L269" si="243">IFERROR(K269/K$298,"-")</f>
        <v>5.1030771199181139E-2</v>
      </c>
      <c r="M269" s="707">
        <v>21.35</v>
      </c>
      <c r="N269" s="195">
        <f t="shared" ref="N269" si="244">IFERROR(M269/M$298,"-")</f>
        <v>3.903607408626332E-2</v>
      </c>
    </row>
    <row r="270" spans="2:14" x14ac:dyDescent="0.25">
      <c r="B270" s="384" t="s">
        <v>418</v>
      </c>
      <c r="C270" s="692">
        <v>0</v>
      </c>
      <c r="D270" s="710">
        <f t="shared" si="199"/>
        <v>0</v>
      </c>
      <c r="E270" s="708">
        <v>0</v>
      </c>
      <c r="F270" s="196">
        <f t="shared" si="200"/>
        <v>0</v>
      </c>
      <c r="G270" s="746">
        <v>0</v>
      </c>
      <c r="H270" s="421" t="str">
        <f t="shared" ref="H270" si="245">IFERROR(G270/G$298,"-")</f>
        <v>-</v>
      </c>
      <c r="I270" s="692">
        <v>2.9</v>
      </c>
      <c r="J270" s="710">
        <f t="shared" ref="J270" si="246">IFERROR(I270/I$298,"-")</f>
        <v>8.4318993289371155E-4</v>
      </c>
      <c r="K270" s="708">
        <v>1</v>
      </c>
      <c r="L270" s="738">
        <f t="shared" ref="L270" si="247">IFERROR(K270/K$298,"-")</f>
        <v>3.9983366919361544E-4</v>
      </c>
      <c r="M270" s="708">
        <v>1.9</v>
      </c>
      <c r="N270" s="196">
        <f t="shared" ref="N270" si="248">IFERROR(M270/M$298,"-")</f>
        <v>3.4739363355456819E-3</v>
      </c>
    </row>
    <row r="271" spans="2:14" x14ac:dyDescent="0.25">
      <c r="B271" s="383" t="s">
        <v>432</v>
      </c>
      <c r="C271" s="691">
        <v>1</v>
      </c>
      <c r="D271" s="709">
        <f t="shared" si="199"/>
        <v>3.0911901081916538E-2</v>
      </c>
      <c r="E271" s="707">
        <v>2</v>
      </c>
      <c r="F271" s="195">
        <f t="shared" si="200"/>
        <v>7.476635514018691E-2</v>
      </c>
      <c r="G271" s="745">
        <v>0</v>
      </c>
      <c r="H271" s="420" t="str">
        <f t="shared" ref="H271" si="249">IFERROR(G271/G$298,"-")</f>
        <v>-</v>
      </c>
      <c r="I271" s="691">
        <v>98.49</v>
      </c>
      <c r="J271" s="709">
        <f t="shared" ref="J271" si="250">IFERROR(I271/I$298,"-")</f>
        <v>2.8636474651966087E-2</v>
      </c>
      <c r="K271" s="707">
        <v>75.709999999999994</v>
      </c>
      <c r="L271" s="737">
        <f t="shared" ref="L271" si="251">IFERROR(K271/K$298,"-")</f>
        <v>3.0271407094648622E-2</v>
      </c>
      <c r="M271" s="707">
        <v>7.96</v>
      </c>
      <c r="N271" s="195">
        <f t="shared" ref="N271" si="252">IFERROR(M271/M$298,"-")</f>
        <v>1.4553964858391383E-2</v>
      </c>
    </row>
    <row r="272" spans="2:14" x14ac:dyDescent="0.25">
      <c r="B272" s="384" t="s">
        <v>419</v>
      </c>
      <c r="C272" s="692">
        <v>0</v>
      </c>
      <c r="D272" s="710">
        <f t="shared" si="199"/>
        <v>0</v>
      </c>
      <c r="E272" s="708">
        <v>0</v>
      </c>
      <c r="F272" s="196">
        <f t="shared" si="200"/>
        <v>0</v>
      </c>
      <c r="G272" s="746">
        <v>0</v>
      </c>
      <c r="H272" s="421" t="str">
        <f t="shared" ref="H272" si="253">IFERROR(G272/G$298,"-")</f>
        <v>-</v>
      </c>
      <c r="I272" s="692">
        <v>0</v>
      </c>
      <c r="J272" s="710">
        <f t="shared" ref="J272" si="254">IFERROR(I272/I$298,"-")</f>
        <v>0</v>
      </c>
      <c r="K272" s="708">
        <v>0.6</v>
      </c>
      <c r="L272" s="738">
        <f t="shared" ref="L272" si="255">IFERROR(K272/K$298,"-")</f>
        <v>2.3990020151616926E-4</v>
      </c>
      <c r="M272" s="708">
        <v>0</v>
      </c>
      <c r="N272" s="196">
        <f t="shared" ref="N272" si="256">IFERROR(M272/M$298,"-")</f>
        <v>0</v>
      </c>
    </row>
    <row r="273" spans="2:14" x14ac:dyDescent="0.25">
      <c r="B273" s="383" t="s">
        <v>433</v>
      </c>
      <c r="C273" s="691">
        <v>0</v>
      </c>
      <c r="D273" s="709">
        <f t="shared" si="199"/>
        <v>0</v>
      </c>
      <c r="E273" s="707">
        <v>0</v>
      </c>
      <c r="F273" s="195">
        <f t="shared" si="200"/>
        <v>0</v>
      </c>
      <c r="G273" s="745">
        <v>0</v>
      </c>
      <c r="H273" s="420" t="str">
        <f t="shared" ref="H273" si="257">IFERROR(G273/G$298,"-")</f>
        <v>-</v>
      </c>
      <c r="I273" s="691">
        <v>39.35</v>
      </c>
      <c r="J273" s="709">
        <f t="shared" ref="J273" si="258">IFERROR(I273/I$298,"-")</f>
        <v>1.1441215123919846E-2</v>
      </c>
      <c r="K273" s="707">
        <v>32.299999999999997</v>
      </c>
      <c r="L273" s="737">
        <f t="shared" ref="L273" si="259">IFERROR(K273/K$298,"-")</f>
        <v>1.2914627514953779E-2</v>
      </c>
      <c r="M273" s="707">
        <v>4.9000000000000004</v>
      </c>
      <c r="N273" s="195">
        <f t="shared" ref="N273" si="260">IFERROR(M273/M$298,"-")</f>
        <v>8.9590989706178122E-3</v>
      </c>
    </row>
    <row r="274" spans="2:14" x14ac:dyDescent="0.25">
      <c r="B274" s="384" t="s">
        <v>434</v>
      </c>
      <c r="C274" s="692">
        <v>0</v>
      </c>
      <c r="D274" s="710">
        <f t="shared" si="199"/>
        <v>0</v>
      </c>
      <c r="E274" s="708">
        <v>0</v>
      </c>
      <c r="F274" s="196">
        <f t="shared" si="200"/>
        <v>0</v>
      </c>
      <c r="G274" s="746">
        <v>0</v>
      </c>
      <c r="H274" s="421" t="str">
        <f t="shared" ref="H274" si="261">IFERROR(G274/G$298,"-")</f>
        <v>-</v>
      </c>
      <c r="I274" s="692">
        <v>7.95</v>
      </c>
      <c r="J274" s="710">
        <f t="shared" ref="J274" si="262">IFERROR(I274/I$298,"-")</f>
        <v>2.3115034367258646E-3</v>
      </c>
      <c r="K274" s="708">
        <v>8.5500000000000007</v>
      </c>
      <c r="L274" s="738">
        <f t="shared" ref="L274" si="263">IFERROR(K274/K$298,"-")</f>
        <v>3.4185778716054123E-3</v>
      </c>
      <c r="M274" s="708">
        <v>0</v>
      </c>
      <c r="N274" s="196">
        <f t="shared" ref="N274" si="264">IFERROR(M274/M$298,"-")</f>
        <v>0</v>
      </c>
    </row>
    <row r="275" spans="2:14" x14ac:dyDescent="0.25">
      <c r="B275" s="383" t="s">
        <v>420</v>
      </c>
      <c r="C275" s="691">
        <v>0</v>
      </c>
      <c r="D275" s="709">
        <f t="shared" si="199"/>
        <v>0</v>
      </c>
      <c r="E275" s="707">
        <v>0</v>
      </c>
      <c r="F275" s="195">
        <f t="shared" si="200"/>
        <v>0</v>
      </c>
      <c r="G275" s="745">
        <v>0</v>
      </c>
      <c r="H275" s="420" t="str">
        <f t="shared" ref="H275" si="265">IFERROR(G275/G$298,"-")</f>
        <v>-</v>
      </c>
      <c r="I275" s="691">
        <v>5</v>
      </c>
      <c r="J275" s="709">
        <f t="shared" ref="J275" si="266">IFERROR(I275/I$298,"-")</f>
        <v>1.4537757463684684E-3</v>
      </c>
      <c r="K275" s="707">
        <v>2</v>
      </c>
      <c r="L275" s="737">
        <f t="shared" ref="L275" si="267">IFERROR(K275/K$298,"-")</f>
        <v>7.9966733838723089E-4</v>
      </c>
      <c r="M275" s="707">
        <v>1</v>
      </c>
      <c r="N275" s="195">
        <f t="shared" ref="N275" si="268">IFERROR(M275/M$298,"-")</f>
        <v>1.8283875450240432E-3</v>
      </c>
    </row>
    <row r="276" spans="2:14" x14ac:dyDescent="0.25">
      <c r="B276" s="384" t="s">
        <v>435</v>
      </c>
      <c r="C276" s="692">
        <v>0</v>
      </c>
      <c r="D276" s="710">
        <f t="shared" si="199"/>
        <v>0</v>
      </c>
      <c r="E276" s="708">
        <v>0</v>
      </c>
      <c r="F276" s="196">
        <f t="shared" si="200"/>
        <v>0</v>
      </c>
      <c r="G276" s="746">
        <v>0</v>
      </c>
      <c r="H276" s="421" t="str">
        <f t="shared" ref="H276" si="269">IFERROR(G276/G$298,"-")</f>
        <v>-</v>
      </c>
      <c r="I276" s="692">
        <v>1</v>
      </c>
      <c r="J276" s="710">
        <f t="shared" ref="J276" si="270">IFERROR(I276/I$298,"-")</f>
        <v>2.9075514927369368E-4</v>
      </c>
      <c r="K276" s="708">
        <v>0.95</v>
      </c>
      <c r="L276" s="738">
        <f t="shared" ref="L276" si="271">IFERROR(K276/K$298,"-")</f>
        <v>3.7984198573393465E-4</v>
      </c>
      <c r="M276" s="708">
        <v>0</v>
      </c>
      <c r="N276" s="196">
        <f t="shared" ref="N276" si="272">IFERROR(M276/M$298,"-")</f>
        <v>0</v>
      </c>
    </row>
    <row r="277" spans="2:14" x14ac:dyDescent="0.25">
      <c r="B277" s="383" t="s">
        <v>436</v>
      </c>
      <c r="C277" s="691">
        <v>0</v>
      </c>
      <c r="D277" s="709">
        <f t="shared" si="199"/>
        <v>0</v>
      </c>
      <c r="E277" s="707">
        <v>0</v>
      </c>
      <c r="F277" s="195">
        <f t="shared" si="200"/>
        <v>0</v>
      </c>
      <c r="G277" s="745">
        <v>0</v>
      </c>
      <c r="H277" s="420" t="str">
        <f t="shared" ref="H277" si="273">IFERROR(G277/G$298,"-")</f>
        <v>-</v>
      </c>
      <c r="I277" s="691">
        <v>0</v>
      </c>
      <c r="J277" s="709">
        <f t="shared" ref="J277" si="274">IFERROR(I277/I$298,"-")</f>
        <v>0</v>
      </c>
      <c r="K277" s="707">
        <v>0</v>
      </c>
      <c r="L277" s="737">
        <f t="shared" ref="L277" si="275">IFERROR(K277/K$298,"-")</f>
        <v>0</v>
      </c>
      <c r="M277" s="707">
        <v>0</v>
      </c>
      <c r="N277" s="195">
        <f t="shared" ref="N277" si="276">IFERROR(M277/M$298,"-")</f>
        <v>0</v>
      </c>
    </row>
    <row r="278" spans="2:14" x14ac:dyDescent="0.25">
      <c r="B278" s="384" t="s">
        <v>421</v>
      </c>
      <c r="C278" s="692">
        <v>0</v>
      </c>
      <c r="D278" s="710">
        <f t="shared" si="199"/>
        <v>0</v>
      </c>
      <c r="E278" s="708">
        <v>0</v>
      </c>
      <c r="F278" s="196">
        <f t="shared" si="200"/>
        <v>0</v>
      </c>
      <c r="G278" s="746">
        <v>0</v>
      </c>
      <c r="H278" s="421" t="str">
        <f t="shared" ref="H278" si="277">IFERROR(G278/G$298,"-")</f>
        <v>-</v>
      </c>
      <c r="I278" s="692">
        <v>1.95</v>
      </c>
      <c r="J278" s="710">
        <f t="shared" ref="J278" si="278">IFERROR(I278/I$298,"-")</f>
        <v>5.6697254108370259E-4</v>
      </c>
      <c r="K278" s="708">
        <v>0</v>
      </c>
      <c r="L278" s="738">
        <f t="shared" ref="L278" si="279">IFERROR(K278/K$298,"-")</f>
        <v>0</v>
      </c>
      <c r="M278" s="708">
        <v>0</v>
      </c>
      <c r="N278" s="196">
        <f t="shared" ref="N278" si="280">IFERROR(M278/M$298,"-")</f>
        <v>0</v>
      </c>
    </row>
    <row r="279" spans="2:14" x14ac:dyDescent="0.25">
      <c r="B279" s="383" t="s">
        <v>422</v>
      </c>
      <c r="C279" s="691">
        <v>23.35</v>
      </c>
      <c r="D279" s="709">
        <f t="shared" si="199"/>
        <v>0.72179289026275117</v>
      </c>
      <c r="E279" s="707">
        <v>20.75</v>
      </c>
      <c r="F279" s="195">
        <f t="shared" si="200"/>
        <v>0.77570093457943923</v>
      </c>
      <c r="G279" s="745">
        <v>0</v>
      </c>
      <c r="H279" s="420" t="str">
        <f t="shared" ref="H279" si="281">IFERROR(G279/G$298,"-")</f>
        <v>-</v>
      </c>
      <c r="I279" s="691">
        <v>2466.4899999999998</v>
      </c>
      <c r="J279" s="709">
        <f t="shared" ref="J279" si="282">IFERROR(I279/I$298,"-")</f>
        <v>0.71714466813207267</v>
      </c>
      <c r="K279" s="707">
        <v>1817.95</v>
      </c>
      <c r="L279" s="737">
        <f t="shared" ref="L279" si="283">IFERROR(K279/K$298,"-")</f>
        <v>0.72687761891053326</v>
      </c>
      <c r="M279" s="707">
        <v>417.42</v>
      </c>
      <c r="N279" s="195">
        <f t="shared" ref="N279" si="284">IFERROR(M279/M$298,"-")</f>
        <v>0.76320552904393613</v>
      </c>
    </row>
    <row r="280" spans="2:14" x14ac:dyDescent="0.25">
      <c r="B280" s="798" t="s">
        <v>437</v>
      </c>
      <c r="C280" s="799">
        <v>0</v>
      </c>
      <c r="D280" s="800">
        <f t="shared" si="199"/>
        <v>0</v>
      </c>
      <c r="E280" s="802">
        <v>0</v>
      </c>
      <c r="F280" s="803">
        <f t="shared" si="200"/>
        <v>0</v>
      </c>
      <c r="G280" s="804">
        <v>0</v>
      </c>
      <c r="H280" s="801" t="str">
        <f t="shared" ref="H280" si="285">IFERROR(G280/G$298,"-")</f>
        <v>-</v>
      </c>
      <c r="I280" s="799">
        <v>0</v>
      </c>
      <c r="J280" s="800">
        <f t="shared" ref="J280" si="286">IFERROR(I280/I$298,"-")</f>
        <v>0</v>
      </c>
      <c r="K280" s="802">
        <v>1</v>
      </c>
      <c r="L280" s="805">
        <f t="shared" ref="L280" si="287">IFERROR(K280/K$298,"-")</f>
        <v>3.9983366919361544E-4</v>
      </c>
      <c r="M280" s="802">
        <v>0</v>
      </c>
      <c r="N280" s="803">
        <f t="shared" ref="N280" si="288">IFERROR(M280/M$298,"-")</f>
        <v>0</v>
      </c>
    </row>
    <row r="281" spans="2:14" x14ac:dyDescent="0.25">
      <c r="B281" s="697" t="s">
        <v>438</v>
      </c>
      <c r="C281" s="721">
        <v>0</v>
      </c>
      <c r="D281" s="722">
        <f t="shared" si="199"/>
        <v>0</v>
      </c>
      <c r="E281" s="724">
        <v>0</v>
      </c>
      <c r="F281" s="725">
        <f t="shared" si="200"/>
        <v>0</v>
      </c>
      <c r="G281" s="747">
        <v>0</v>
      </c>
      <c r="H281" s="723" t="str">
        <f t="shared" ref="H281" si="289">IFERROR(G281/G$298,"-")</f>
        <v>-</v>
      </c>
      <c r="I281" s="721">
        <v>0</v>
      </c>
      <c r="J281" s="722">
        <f t="shared" ref="J281" si="290">IFERROR(I281/I$298,"-")</f>
        <v>0</v>
      </c>
      <c r="K281" s="724">
        <v>0</v>
      </c>
      <c r="L281" s="739">
        <f t="shared" ref="L281" si="291">IFERROR(K281/K$298,"-")</f>
        <v>0</v>
      </c>
      <c r="M281" s="724">
        <v>0</v>
      </c>
      <c r="N281" s="725">
        <f t="shared" ref="N281" si="292">IFERROR(M281/M$298,"-")</f>
        <v>0</v>
      </c>
    </row>
    <row r="282" spans="2:14" x14ac:dyDescent="0.25">
      <c r="B282" s="700" t="s">
        <v>439</v>
      </c>
      <c r="C282" s="721">
        <v>0</v>
      </c>
      <c r="D282" s="722">
        <f t="shared" si="199"/>
        <v>0</v>
      </c>
      <c r="E282" s="724">
        <v>0</v>
      </c>
      <c r="F282" s="725">
        <f t="shared" si="200"/>
        <v>0</v>
      </c>
      <c r="G282" s="747">
        <v>0</v>
      </c>
      <c r="H282" s="723" t="str">
        <f t="shared" ref="H282" si="293">IFERROR(G282/G$298,"-")</f>
        <v>-</v>
      </c>
      <c r="I282" s="721">
        <v>0</v>
      </c>
      <c r="J282" s="722">
        <f t="shared" ref="J282" si="294">IFERROR(I282/I$298,"-")</f>
        <v>0</v>
      </c>
      <c r="K282" s="724">
        <v>0</v>
      </c>
      <c r="L282" s="739">
        <f t="shared" ref="L282" si="295">IFERROR(K282/K$298,"-")</f>
        <v>0</v>
      </c>
      <c r="M282" s="724">
        <v>0</v>
      </c>
      <c r="N282" s="725">
        <f t="shared" ref="N282" si="296">IFERROR(M282/M$298,"-")</f>
        <v>0</v>
      </c>
    </row>
    <row r="283" spans="2:14" x14ac:dyDescent="0.25">
      <c r="B283" s="699" t="s">
        <v>440</v>
      </c>
      <c r="C283" s="726">
        <v>0</v>
      </c>
      <c r="D283" s="727">
        <f t="shared" si="199"/>
        <v>0</v>
      </c>
      <c r="E283" s="729">
        <v>0</v>
      </c>
      <c r="F283" s="730">
        <f t="shared" si="200"/>
        <v>0</v>
      </c>
      <c r="G283" s="748">
        <v>0</v>
      </c>
      <c r="H283" s="728" t="str">
        <f t="shared" ref="H283" si="297">IFERROR(G283/G$298,"-")</f>
        <v>-</v>
      </c>
      <c r="I283" s="726">
        <v>0</v>
      </c>
      <c r="J283" s="727">
        <f t="shared" ref="J283" si="298">IFERROR(I283/I$298,"-")</f>
        <v>0</v>
      </c>
      <c r="K283" s="729">
        <v>0</v>
      </c>
      <c r="L283" s="740">
        <f t="shared" ref="L283" si="299">IFERROR(K283/K$298,"-")</f>
        <v>0</v>
      </c>
      <c r="M283" s="729">
        <v>0</v>
      </c>
      <c r="N283" s="730">
        <f t="shared" ref="N283" si="300">IFERROR(M283/M$298,"-")</f>
        <v>0</v>
      </c>
    </row>
    <row r="284" spans="2:14" x14ac:dyDescent="0.25">
      <c r="B284" s="699" t="s">
        <v>441</v>
      </c>
      <c r="C284" s="726">
        <v>0</v>
      </c>
      <c r="D284" s="727">
        <f t="shared" si="199"/>
        <v>0</v>
      </c>
      <c r="E284" s="729">
        <v>0</v>
      </c>
      <c r="F284" s="730">
        <f t="shared" si="200"/>
        <v>0</v>
      </c>
      <c r="G284" s="748">
        <v>0</v>
      </c>
      <c r="H284" s="728" t="str">
        <f t="shared" ref="H284" si="301">IFERROR(G284/G$298,"-")</f>
        <v>-</v>
      </c>
      <c r="I284" s="726">
        <v>0</v>
      </c>
      <c r="J284" s="727">
        <f t="shared" ref="J284" si="302">IFERROR(I284/I$298,"-")</f>
        <v>0</v>
      </c>
      <c r="K284" s="729">
        <v>0</v>
      </c>
      <c r="L284" s="740">
        <f t="shared" ref="L284" si="303">IFERROR(K284/K$298,"-")</f>
        <v>0</v>
      </c>
      <c r="M284" s="729">
        <v>0</v>
      </c>
      <c r="N284" s="730">
        <f t="shared" ref="N284" si="304">IFERROR(M284/M$298,"-")</f>
        <v>0</v>
      </c>
    </row>
    <row r="285" spans="2:14" x14ac:dyDescent="0.25">
      <c r="B285" s="701" t="s">
        <v>442</v>
      </c>
      <c r="C285" s="731">
        <v>0</v>
      </c>
      <c r="D285" s="732">
        <f t="shared" si="199"/>
        <v>0</v>
      </c>
      <c r="E285" s="734">
        <v>0</v>
      </c>
      <c r="F285" s="735">
        <f t="shared" si="200"/>
        <v>0</v>
      </c>
      <c r="G285" s="749">
        <v>0</v>
      </c>
      <c r="H285" s="733" t="str">
        <f t="shared" ref="H285" si="305">IFERROR(G285/G$298,"-")</f>
        <v>-</v>
      </c>
      <c r="I285" s="731">
        <v>0</v>
      </c>
      <c r="J285" s="732">
        <f t="shared" ref="J285" si="306">IFERROR(I285/I$298,"-")</f>
        <v>0</v>
      </c>
      <c r="K285" s="734">
        <v>0</v>
      </c>
      <c r="L285" s="741">
        <f t="shared" ref="L285" si="307">IFERROR(K285/K$298,"-")</f>
        <v>0</v>
      </c>
      <c r="M285" s="734">
        <v>0</v>
      </c>
      <c r="N285" s="735">
        <f t="shared" ref="N285" si="308">IFERROR(M285/M$298,"-")</f>
        <v>0</v>
      </c>
    </row>
    <row r="286" spans="2:14" x14ac:dyDescent="0.25">
      <c r="B286" s="694" t="s">
        <v>443</v>
      </c>
      <c r="C286" s="726">
        <v>0</v>
      </c>
      <c r="D286" s="727">
        <f t="shared" si="199"/>
        <v>0</v>
      </c>
      <c r="E286" s="729">
        <v>0</v>
      </c>
      <c r="F286" s="730">
        <f t="shared" si="200"/>
        <v>0</v>
      </c>
      <c r="G286" s="748">
        <v>0</v>
      </c>
      <c r="H286" s="728" t="str">
        <f t="shared" ref="H286" si="309">IFERROR(G286/G$298,"-")</f>
        <v>-</v>
      </c>
      <c r="I286" s="726">
        <v>0</v>
      </c>
      <c r="J286" s="727">
        <f t="shared" ref="J286" si="310">IFERROR(I286/I$298,"-")</f>
        <v>0</v>
      </c>
      <c r="K286" s="729">
        <v>1</v>
      </c>
      <c r="L286" s="740">
        <f t="shared" ref="L286" si="311">IFERROR(K286/K$298,"-")</f>
        <v>3.9983366919361544E-4</v>
      </c>
      <c r="M286" s="729">
        <v>0</v>
      </c>
      <c r="N286" s="730">
        <f t="shared" ref="N286" si="312">IFERROR(M286/M$298,"-")</f>
        <v>0</v>
      </c>
    </row>
    <row r="287" spans="2:14" x14ac:dyDescent="0.25">
      <c r="B287" s="694" t="s">
        <v>444</v>
      </c>
      <c r="C287" s="726">
        <v>0</v>
      </c>
      <c r="D287" s="727">
        <f t="shared" si="199"/>
        <v>0</v>
      </c>
      <c r="E287" s="729">
        <v>0</v>
      </c>
      <c r="F287" s="730">
        <f t="shared" si="200"/>
        <v>0</v>
      </c>
      <c r="G287" s="748">
        <v>0</v>
      </c>
      <c r="H287" s="728" t="str">
        <f t="shared" ref="H287" si="313">IFERROR(G287/G$298,"-")</f>
        <v>-</v>
      </c>
      <c r="I287" s="726">
        <v>0</v>
      </c>
      <c r="J287" s="727">
        <f t="shared" ref="J287" si="314">IFERROR(I287/I$298,"-")</f>
        <v>0</v>
      </c>
      <c r="K287" s="729">
        <v>0</v>
      </c>
      <c r="L287" s="740">
        <f t="shared" ref="L287" si="315">IFERROR(K287/K$298,"-")</f>
        <v>0</v>
      </c>
      <c r="M287" s="729">
        <v>0</v>
      </c>
      <c r="N287" s="730">
        <f t="shared" ref="N287" si="316">IFERROR(M287/M$298,"-")</f>
        <v>0</v>
      </c>
    </row>
    <row r="288" spans="2:14" x14ac:dyDescent="0.25">
      <c r="B288" s="694" t="s">
        <v>445</v>
      </c>
      <c r="C288" s="726">
        <v>0</v>
      </c>
      <c r="D288" s="727">
        <f t="shared" si="199"/>
        <v>0</v>
      </c>
      <c r="E288" s="729">
        <v>0</v>
      </c>
      <c r="F288" s="730">
        <f t="shared" si="200"/>
        <v>0</v>
      </c>
      <c r="G288" s="748">
        <v>0</v>
      </c>
      <c r="H288" s="728" t="str">
        <f t="shared" ref="H288" si="317">IFERROR(G288/G$298,"-")</f>
        <v>-</v>
      </c>
      <c r="I288" s="726">
        <v>0</v>
      </c>
      <c r="J288" s="727">
        <f t="shared" ref="J288" si="318">IFERROR(I288/I$298,"-")</f>
        <v>0</v>
      </c>
      <c r="K288" s="729">
        <v>0</v>
      </c>
      <c r="L288" s="740">
        <f t="shared" ref="L288" si="319">IFERROR(K288/K$298,"-")</f>
        <v>0</v>
      </c>
      <c r="M288" s="729">
        <v>0</v>
      </c>
      <c r="N288" s="730">
        <f t="shared" ref="N288" si="320">IFERROR(M288/M$298,"-")</f>
        <v>0</v>
      </c>
    </row>
    <row r="289" spans="1:14" x14ac:dyDescent="0.25">
      <c r="B289" s="694" t="s">
        <v>446</v>
      </c>
      <c r="C289" s="726">
        <v>0</v>
      </c>
      <c r="D289" s="727">
        <f t="shared" si="199"/>
        <v>0</v>
      </c>
      <c r="E289" s="729">
        <v>0</v>
      </c>
      <c r="F289" s="730">
        <f t="shared" si="200"/>
        <v>0</v>
      </c>
      <c r="G289" s="748">
        <v>0</v>
      </c>
      <c r="H289" s="728" t="str">
        <f t="shared" ref="H289" si="321">IFERROR(G289/G$298,"-")</f>
        <v>-</v>
      </c>
      <c r="I289" s="726">
        <v>0</v>
      </c>
      <c r="J289" s="727">
        <f t="shared" ref="J289" si="322">IFERROR(I289/I$298,"-")</f>
        <v>0</v>
      </c>
      <c r="K289" s="729">
        <v>0</v>
      </c>
      <c r="L289" s="740">
        <f t="shared" ref="L289" si="323">IFERROR(K289/K$298,"-")</f>
        <v>0</v>
      </c>
      <c r="M289" s="729">
        <v>0</v>
      </c>
      <c r="N289" s="730">
        <f t="shared" ref="N289" si="324">IFERROR(M289/M$298,"-")</f>
        <v>0</v>
      </c>
    </row>
    <row r="290" spans="1:14" x14ac:dyDescent="0.25">
      <c r="B290" s="694" t="s">
        <v>447</v>
      </c>
      <c r="C290" s="726">
        <v>0</v>
      </c>
      <c r="D290" s="727">
        <f t="shared" si="199"/>
        <v>0</v>
      </c>
      <c r="E290" s="729">
        <v>0</v>
      </c>
      <c r="F290" s="730">
        <f t="shared" si="200"/>
        <v>0</v>
      </c>
      <c r="G290" s="748">
        <v>0</v>
      </c>
      <c r="H290" s="728" t="str">
        <f t="shared" ref="H290" si="325">IFERROR(G290/G$298,"-")</f>
        <v>-</v>
      </c>
      <c r="I290" s="726">
        <v>0</v>
      </c>
      <c r="J290" s="727">
        <f t="shared" ref="J290" si="326">IFERROR(I290/I$298,"-")</f>
        <v>0</v>
      </c>
      <c r="K290" s="729">
        <v>0</v>
      </c>
      <c r="L290" s="740">
        <f t="shared" ref="L290" si="327">IFERROR(K290/K$298,"-")</f>
        <v>0</v>
      </c>
      <c r="M290" s="729">
        <v>0</v>
      </c>
      <c r="N290" s="730">
        <f t="shared" ref="N290" si="328">IFERROR(M290/M$298,"-")</f>
        <v>0</v>
      </c>
    </row>
    <row r="291" spans="1:14" x14ac:dyDescent="0.25">
      <c r="B291" s="698" t="s">
        <v>448</v>
      </c>
      <c r="C291" s="731">
        <v>0</v>
      </c>
      <c r="D291" s="732">
        <f t="shared" si="199"/>
        <v>0</v>
      </c>
      <c r="E291" s="734">
        <v>0</v>
      </c>
      <c r="F291" s="735">
        <f t="shared" si="200"/>
        <v>0</v>
      </c>
      <c r="G291" s="749">
        <v>0</v>
      </c>
      <c r="H291" s="733" t="str">
        <f t="shared" ref="H291" si="329">IFERROR(G291/G$298,"-")</f>
        <v>-</v>
      </c>
      <c r="I291" s="731">
        <v>0</v>
      </c>
      <c r="J291" s="732">
        <f t="shared" ref="J291" si="330">IFERROR(I291/I$298,"-")</f>
        <v>0</v>
      </c>
      <c r="K291" s="734">
        <v>0</v>
      </c>
      <c r="L291" s="741">
        <f t="shared" ref="L291" si="331">IFERROR(K291/K$298,"-")</f>
        <v>0</v>
      </c>
      <c r="M291" s="734">
        <v>0</v>
      </c>
      <c r="N291" s="735">
        <f t="shared" ref="N291" si="332">IFERROR(M291/M$298,"-")</f>
        <v>0</v>
      </c>
    </row>
    <row r="292" spans="1:14" x14ac:dyDescent="0.25">
      <c r="B292" s="383" t="s">
        <v>423</v>
      </c>
      <c r="C292" s="691">
        <v>0</v>
      </c>
      <c r="D292" s="709">
        <f t="shared" si="199"/>
        <v>0</v>
      </c>
      <c r="E292" s="707">
        <v>1</v>
      </c>
      <c r="F292" s="195">
        <f t="shared" si="200"/>
        <v>3.7383177570093455E-2</v>
      </c>
      <c r="G292" s="745">
        <v>0</v>
      </c>
      <c r="H292" s="420" t="str">
        <f t="shared" ref="H292" si="333">IFERROR(G292/G$298,"-")</f>
        <v>-</v>
      </c>
      <c r="I292" s="691">
        <v>10.5</v>
      </c>
      <c r="J292" s="709">
        <f t="shared" ref="J292" si="334">IFERROR(I292/I$298,"-")</f>
        <v>3.0529290673737834E-3</v>
      </c>
      <c r="K292" s="707">
        <v>9.6</v>
      </c>
      <c r="L292" s="737">
        <f t="shared" ref="L292" si="335">IFERROR(K292/K$298,"-")</f>
        <v>3.8384032242587082E-3</v>
      </c>
      <c r="M292" s="707">
        <v>1</v>
      </c>
      <c r="N292" s="195">
        <f t="shared" ref="N292" si="336">IFERROR(M292/M$298,"-")</f>
        <v>1.8283875450240432E-3</v>
      </c>
    </row>
    <row r="293" spans="1:14" x14ac:dyDescent="0.25">
      <c r="B293" s="695" t="s">
        <v>449</v>
      </c>
      <c r="C293" s="711">
        <v>0</v>
      </c>
      <c r="D293" s="712">
        <f t="shared" si="199"/>
        <v>0</v>
      </c>
      <c r="E293" s="714">
        <v>0</v>
      </c>
      <c r="F293" s="715">
        <f t="shared" si="200"/>
        <v>0</v>
      </c>
      <c r="G293" s="750">
        <v>0</v>
      </c>
      <c r="H293" s="713" t="str">
        <f t="shared" ref="H293" si="337">IFERROR(G293/G$298,"-")</f>
        <v>-</v>
      </c>
      <c r="I293" s="711">
        <v>2.6</v>
      </c>
      <c r="J293" s="712">
        <f t="shared" ref="J293" si="338">IFERROR(I293/I$298,"-")</f>
        <v>7.5596338811160352E-4</v>
      </c>
      <c r="K293" s="714">
        <v>1</v>
      </c>
      <c r="L293" s="742">
        <f t="shared" ref="L293" si="339">IFERROR(K293/K$298,"-")</f>
        <v>3.9983366919361544E-4</v>
      </c>
      <c r="M293" s="714">
        <v>0</v>
      </c>
      <c r="N293" s="715">
        <f t="shared" ref="N293" si="340">IFERROR(M293/M$298,"-")</f>
        <v>0</v>
      </c>
    </row>
    <row r="294" spans="1:14" x14ac:dyDescent="0.25">
      <c r="B294" s="696" t="s">
        <v>450</v>
      </c>
      <c r="C294" s="716">
        <v>0</v>
      </c>
      <c r="D294" s="717">
        <f t="shared" si="199"/>
        <v>0</v>
      </c>
      <c r="E294" s="719">
        <v>1</v>
      </c>
      <c r="F294" s="720">
        <f t="shared" si="200"/>
        <v>3.7383177570093455E-2</v>
      </c>
      <c r="G294" s="751">
        <v>0</v>
      </c>
      <c r="H294" s="718" t="str">
        <f t="shared" ref="H294" si="341">IFERROR(G294/G$298,"-")</f>
        <v>-</v>
      </c>
      <c r="I294" s="716">
        <v>0</v>
      </c>
      <c r="J294" s="717">
        <f t="shared" ref="J294" si="342">IFERROR(I294/I$298,"-")</f>
        <v>0</v>
      </c>
      <c r="K294" s="719">
        <v>3.6</v>
      </c>
      <c r="L294" s="743">
        <f t="shared" ref="L294" si="343">IFERROR(K294/K$298,"-")</f>
        <v>1.4394012090970156E-3</v>
      </c>
      <c r="M294" s="719">
        <v>0</v>
      </c>
      <c r="N294" s="720">
        <f t="shared" ref="N294" si="344">IFERROR(M294/M$298,"-")</f>
        <v>0</v>
      </c>
    </row>
    <row r="295" spans="1:14" x14ac:dyDescent="0.25">
      <c r="B295" s="384" t="s">
        <v>425</v>
      </c>
      <c r="C295" s="692">
        <v>3</v>
      </c>
      <c r="D295" s="710">
        <f t="shared" si="199"/>
        <v>9.2735703245749604E-2</v>
      </c>
      <c r="E295" s="708">
        <v>2</v>
      </c>
      <c r="F295" s="196">
        <f t="shared" si="200"/>
        <v>7.476635514018691E-2</v>
      </c>
      <c r="G295" s="746">
        <v>0</v>
      </c>
      <c r="H295" s="421" t="str">
        <f t="shared" ref="H295:H296" si="345">IFERROR(G295/G$298,"-")</f>
        <v>-</v>
      </c>
      <c r="I295" s="692">
        <v>407.1</v>
      </c>
      <c r="J295" s="710">
        <f t="shared" ref="J295:J296" si="346">IFERROR(I295/I$298,"-")</f>
        <v>0.11836642126932069</v>
      </c>
      <c r="K295" s="708">
        <v>280.60000000000002</v>
      </c>
      <c r="L295" s="738">
        <f t="shared" ref="L295:L296" si="347">IFERROR(K295/K$298,"-")</f>
        <v>0.1121933275757285</v>
      </c>
      <c r="M295" s="708">
        <v>57.1</v>
      </c>
      <c r="N295" s="196">
        <f t="shared" ref="N295:N296" si="348">IFERROR(M295/M$298,"-")</f>
        <v>0.10440092882087286</v>
      </c>
    </row>
    <row r="296" spans="1:14" x14ac:dyDescent="0.25">
      <c r="B296" s="383" t="s">
        <v>451</v>
      </c>
      <c r="C296" s="691">
        <v>0</v>
      </c>
      <c r="D296" s="709">
        <f t="shared" si="199"/>
        <v>0</v>
      </c>
      <c r="E296" s="707">
        <v>0</v>
      </c>
      <c r="F296" s="195">
        <f t="shared" si="200"/>
        <v>0</v>
      </c>
      <c r="G296" s="745">
        <v>0</v>
      </c>
      <c r="H296" s="420" t="str">
        <f t="shared" si="345"/>
        <v>-</v>
      </c>
      <c r="I296" s="691">
        <v>10.9</v>
      </c>
      <c r="J296" s="709">
        <f t="shared" si="346"/>
        <v>3.1692311270832608E-3</v>
      </c>
      <c r="K296" s="707">
        <v>6</v>
      </c>
      <c r="L296" s="737">
        <f t="shared" si="347"/>
        <v>2.399002015161693E-3</v>
      </c>
      <c r="M296" s="707">
        <v>0.95</v>
      </c>
      <c r="N296" s="195">
        <f t="shared" si="348"/>
        <v>1.736968167772841E-3</v>
      </c>
    </row>
    <row r="297" spans="1:14" x14ac:dyDescent="0.25">
      <c r="B297" s="384" t="s">
        <v>175</v>
      </c>
      <c r="C297" s="692">
        <v>0</v>
      </c>
      <c r="D297" s="710">
        <f t="shared" si="199"/>
        <v>0</v>
      </c>
      <c r="E297" s="708">
        <v>0</v>
      </c>
      <c r="F297" s="196">
        <f t="shared" si="200"/>
        <v>0</v>
      </c>
      <c r="G297" s="746">
        <v>0</v>
      </c>
      <c r="H297" s="421" t="str">
        <f t="shared" ref="H297" si="349">IFERROR(G297/G$298,"-")</f>
        <v>-</v>
      </c>
      <c r="I297" s="692">
        <v>27.6</v>
      </c>
      <c r="J297" s="710">
        <f t="shared" ref="J297" si="350">IFERROR(I297/I$298,"-")</f>
        <v>8.0248421199539451E-3</v>
      </c>
      <c r="K297" s="708">
        <v>9.15</v>
      </c>
      <c r="L297" s="738">
        <f t="shared" ref="L297" si="351">IFERROR(K297/K$298,"-")</f>
        <v>3.6584780731215814E-3</v>
      </c>
      <c r="M297" s="708">
        <v>7</v>
      </c>
      <c r="N297" s="196">
        <f t="shared" ref="N297" si="352">IFERROR(M297/M$298,"-")</f>
        <v>1.2798712815168301E-2</v>
      </c>
    </row>
    <row r="298" spans="1:14" ht="15.75" thickBot="1" x14ac:dyDescent="0.3">
      <c r="B298" s="752" t="s">
        <v>280</v>
      </c>
      <c r="C298" s="753">
        <f>SUM(C258:C263,C269:C280,C292,C295:C297)</f>
        <v>32.35</v>
      </c>
      <c r="D298" s="754"/>
      <c r="E298" s="757">
        <f>SUM(E258:E263,E269:E280,E292,E295:E297)</f>
        <v>26.75</v>
      </c>
      <c r="F298" s="759"/>
      <c r="G298" s="760">
        <f>SUM(G258:G263,G269:G280,G292,G295:G297)</f>
        <v>0</v>
      </c>
      <c r="H298" s="755"/>
      <c r="I298" s="753">
        <f>SUM(I258:I263,I269:I280,I292,I295:I297)</f>
        <v>3439.3199999999997</v>
      </c>
      <c r="J298" s="756"/>
      <c r="K298" s="757">
        <f t="shared" ref="K298:M298" si="353">SUM(K258:K263,K269:K280,K292,K295:K297)</f>
        <v>2501.04</v>
      </c>
      <c r="L298" s="761"/>
      <c r="M298" s="757">
        <f t="shared" si="353"/>
        <v>546.93000000000006</v>
      </c>
      <c r="N298" s="758"/>
    </row>
    <row r="300" spans="1:14" x14ac:dyDescent="0.25">
      <c r="A300" s="11" t="s">
        <v>463</v>
      </c>
    </row>
    <row r="301" spans="1:14" x14ac:dyDescent="0.25">
      <c r="A301" s="11" t="s">
        <v>464</v>
      </c>
    </row>
    <row r="302" spans="1:14" x14ac:dyDescent="0.25">
      <c r="A302" s="11" t="s">
        <v>465</v>
      </c>
    </row>
    <row r="303" spans="1:14" x14ac:dyDescent="0.25">
      <c r="A303" s="11" t="s">
        <v>466</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48" display="Table OP3.1 Total number of mandatory reconsiderations supported and their outcomes 2017/18 to 2020/211" xr:uid="{96C974B9-2881-4D6B-ADA0-1C7CE1A310A8}"/>
    <hyperlink ref="A29" location="'Notes &amp; Caveats'!A49" display="Table OP3.2 Total number of appeals supported and their outcomes 2017/18 to 2020/211" xr:uid="{4CC5B033-4BE0-4058-90F0-3E4A42A1697E}"/>
    <hyperlink ref="A126" location="'Notes &amp; Caveats'!A50" display="Table OP3.3 Breakdown of Mandatory Reconsiderations and outcomes for each type of welfare/social security benefit, 2017/18 to 2020/201,2" xr:uid="{473BFEAC-D289-4614-9B6D-1C27332B9F8B}"/>
    <hyperlink ref="A213" location="'Notes &amp; Caveats'!A51" display="Table OP3.4 Breakdown of Appeals and outcomes for each type of welfare/social security benefit, 2017/18 to 2020/211,2" xr:uid="{2027D220-7556-4DCE-987E-7846DE37E54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16"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1" t="s">
        <v>1</v>
      </c>
      <c r="B1" s="901"/>
      <c r="C1" s="901"/>
    </row>
    <row r="2" spans="1:10" x14ac:dyDescent="0.25">
      <c r="A2" s="5" t="s">
        <v>14</v>
      </c>
    </row>
    <row r="3" spans="1:10" x14ac:dyDescent="0.25">
      <c r="A3" s="215" t="s">
        <v>20</v>
      </c>
    </row>
    <row r="4" spans="1:10" x14ac:dyDescent="0.25">
      <c r="A4" s="5"/>
    </row>
    <row r="5" spans="1:10" x14ac:dyDescent="0.25">
      <c r="A5" s="214" t="s">
        <v>467</v>
      </c>
      <c r="C5" s="825" t="s">
        <v>468</v>
      </c>
    </row>
    <row r="6" spans="1:10" x14ac:dyDescent="0.25">
      <c r="A6" s="214" t="s">
        <v>469</v>
      </c>
      <c r="C6" s="825" t="s">
        <v>88</v>
      </c>
    </row>
    <row r="8" spans="1:10" ht="17.25" x14ac:dyDescent="0.25">
      <c r="A8" s="5" t="s">
        <v>470</v>
      </c>
      <c r="G8" s="415"/>
    </row>
    <row r="9" spans="1:10" x14ac:dyDescent="0.25">
      <c r="G9" s="371"/>
    </row>
    <row r="10" spans="1:10" x14ac:dyDescent="0.25">
      <c r="B10" s="5"/>
      <c r="C10" s="902" t="str">
        <f>$A$1</f>
        <v>South Lanarkshire</v>
      </c>
      <c r="D10" s="903"/>
      <c r="E10" s="903"/>
      <c r="F10" s="904"/>
      <c r="G10" s="903" t="s">
        <v>119</v>
      </c>
      <c r="H10" s="903"/>
      <c r="I10" s="903"/>
      <c r="J10" s="903"/>
    </row>
    <row r="11" spans="1:10" ht="15.75" thickBot="1" x14ac:dyDescent="0.3">
      <c r="B11" s="411" t="s">
        <v>471</v>
      </c>
      <c r="C11" s="412" t="s">
        <v>123</v>
      </c>
      <c r="D11" s="412" t="s">
        <v>125</v>
      </c>
      <c r="E11" s="412" t="s">
        <v>126</v>
      </c>
      <c r="F11" s="413" t="s">
        <v>127</v>
      </c>
      <c r="G11" s="412" t="s">
        <v>123</v>
      </c>
      <c r="H11" s="412" t="s">
        <v>125</v>
      </c>
      <c r="I11" s="412" t="s">
        <v>126</v>
      </c>
      <c r="J11" s="412" t="s">
        <v>127</v>
      </c>
    </row>
    <row r="12" spans="1:10" x14ac:dyDescent="0.25">
      <c r="B12" s="410" t="s">
        <v>472</v>
      </c>
      <c r="C12" s="791">
        <f>SUM(C13:C15)</f>
        <v>28663474.27</v>
      </c>
      <c r="D12" s="791">
        <f t="shared" ref="D12:E12" si="0">SUM(D13:D15)</f>
        <v>29253758.439999998</v>
      </c>
      <c r="E12" s="791">
        <f t="shared" si="0"/>
        <v>36313897.8332</v>
      </c>
      <c r="F12" s="792">
        <v>22542018.982494999</v>
      </c>
      <c r="G12" s="791">
        <f>SUM(G13:G15)</f>
        <v>220648617.19</v>
      </c>
      <c r="H12" s="791">
        <f t="shared" ref="H12" si="1">SUM(H13:H15)</f>
        <v>288655249.11337996</v>
      </c>
      <c r="I12" s="791">
        <f t="shared" ref="I12" si="2">SUM(I13:I15)</f>
        <v>354381586.81879985</v>
      </c>
      <c r="J12" s="791">
        <v>286278151.99739999</v>
      </c>
    </row>
    <row r="13" spans="1:10" x14ac:dyDescent="0.25">
      <c r="B13" s="772" t="s">
        <v>473</v>
      </c>
      <c r="C13" s="775">
        <f>C46</f>
        <v>23322034.469999999</v>
      </c>
      <c r="D13" s="775">
        <f t="shared" ref="D13:E13" si="3">D46</f>
        <v>23772059.479999997</v>
      </c>
      <c r="E13" s="775">
        <f t="shared" si="3"/>
        <v>30747542.459600002</v>
      </c>
      <c r="F13" s="776">
        <v>19162839.279194999</v>
      </c>
      <c r="G13" s="775">
        <f>K46</f>
        <v>188239457.87</v>
      </c>
      <c r="H13" s="775">
        <f t="shared" ref="H13:I13" si="4">L46</f>
        <v>222125791.07327998</v>
      </c>
      <c r="I13" s="775">
        <f t="shared" si="4"/>
        <v>280995724.28669989</v>
      </c>
      <c r="J13" s="775">
        <v>219608374.64891499</v>
      </c>
    </row>
    <row r="14" spans="1:10" x14ac:dyDescent="0.25">
      <c r="B14" s="773" t="s">
        <v>474</v>
      </c>
      <c r="C14" s="793">
        <f>G46</f>
        <v>5341439.8000000007</v>
      </c>
      <c r="D14" s="793">
        <f t="shared" ref="D14:E14" si="5">H46</f>
        <v>4681473.96</v>
      </c>
      <c r="E14" s="793">
        <f t="shared" si="5"/>
        <v>5566355.3736000005</v>
      </c>
      <c r="F14" s="794">
        <v>3379179.7033000002</v>
      </c>
      <c r="G14" s="793">
        <f>O46</f>
        <v>32409159.32</v>
      </c>
      <c r="H14" s="793">
        <f t="shared" ref="H14:I14" si="6">P46</f>
        <v>44553543.420100003</v>
      </c>
      <c r="I14" s="793">
        <f t="shared" si="6"/>
        <v>53993853.502099991</v>
      </c>
      <c r="J14" s="793">
        <v>32358468.277284998</v>
      </c>
    </row>
    <row r="15" spans="1:10" x14ac:dyDescent="0.25">
      <c r="B15" s="774" t="s">
        <v>475</v>
      </c>
      <c r="C15" s="795" t="s">
        <v>350</v>
      </c>
      <c r="D15" s="795">
        <v>800225</v>
      </c>
      <c r="E15" s="795">
        <v>0</v>
      </c>
      <c r="F15" s="796">
        <v>0</v>
      </c>
      <c r="G15" s="795" t="s">
        <v>350</v>
      </c>
      <c r="H15" s="795">
        <v>21975914.620000001</v>
      </c>
      <c r="I15" s="795">
        <v>19392009.030000001</v>
      </c>
      <c r="J15" s="795">
        <v>1079638.07</v>
      </c>
    </row>
    <row r="16" spans="1:10" x14ac:dyDescent="0.25">
      <c r="B16" s="414" t="s">
        <v>476</v>
      </c>
      <c r="C16" s="789">
        <v>0</v>
      </c>
      <c r="D16" s="789">
        <v>2822663.52</v>
      </c>
      <c r="E16" s="789">
        <v>2504115.4700000002</v>
      </c>
      <c r="F16" s="790">
        <v>1338670.386375</v>
      </c>
      <c r="G16" s="789">
        <v>0</v>
      </c>
      <c r="H16" s="789">
        <v>30217870.109999999</v>
      </c>
      <c r="I16" s="789">
        <v>21318013.316</v>
      </c>
      <c r="J16" s="789">
        <v>29277885.996874999</v>
      </c>
    </row>
    <row r="17" spans="1:18" x14ac:dyDescent="0.25">
      <c r="B17" s="410" t="s">
        <v>477</v>
      </c>
      <c r="C17" s="791">
        <f>IFERROR(C21-SUM(C12,C16),"-")</f>
        <v>851915.28000000119</v>
      </c>
      <c r="D17" s="791">
        <f t="shared" ref="D17:E17" si="7">IFERROR(D21-SUM(D12,D16),"-")</f>
        <v>408104.01000000164</v>
      </c>
      <c r="E17" s="791">
        <f t="shared" si="7"/>
        <v>0</v>
      </c>
      <c r="F17" s="792" t="s">
        <v>350</v>
      </c>
      <c r="G17" s="791">
        <f t="shared" ref="G17:I17" si="8">IFERROR(G21-SUM(G12,G16),"-")</f>
        <v>81142615.540000021</v>
      </c>
      <c r="H17" s="791">
        <f t="shared" si="8"/>
        <v>13072420.316620052</v>
      </c>
      <c r="I17" s="791">
        <f t="shared" si="8"/>
        <v>1.7881393432617188E-7</v>
      </c>
      <c r="J17" s="791" t="s">
        <v>350</v>
      </c>
    </row>
    <row r="18" spans="1:18" x14ac:dyDescent="0.25">
      <c r="B18" s="414" t="s">
        <v>478</v>
      </c>
      <c r="C18" s="789">
        <v>0</v>
      </c>
      <c r="D18" s="789">
        <v>0</v>
      </c>
      <c r="E18" s="789">
        <v>152352</v>
      </c>
      <c r="F18" s="790">
        <v>0</v>
      </c>
      <c r="G18" s="789">
        <v>85820538.799999997</v>
      </c>
      <c r="H18" s="789">
        <v>47195663.520000003</v>
      </c>
      <c r="I18" s="789">
        <v>26445620.789999999</v>
      </c>
      <c r="J18" s="789">
        <v>28002148.09</v>
      </c>
    </row>
    <row r="19" spans="1:18" x14ac:dyDescent="0.25">
      <c r="B19" s="780" t="s">
        <v>479</v>
      </c>
      <c r="C19" s="781" t="s">
        <v>350</v>
      </c>
      <c r="D19" s="781" t="s">
        <v>350</v>
      </c>
      <c r="E19" s="781" t="s">
        <v>350</v>
      </c>
      <c r="F19" s="782">
        <v>0</v>
      </c>
      <c r="G19" s="781" t="s">
        <v>350</v>
      </c>
      <c r="H19" s="781" t="s">
        <v>350</v>
      </c>
      <c r="I19" s="781" t="s">
        <v>350</v>
      </c>
      <c r="J19" s="781">
        <v>2575586.54</v>
      </c>
      <c r="L19" s="415"/>
    </row>
    <row r="20" spans="1:18" x14ac:dyDescent="0.25">
      <c r="B20" s="783" t="s">
        <v>480</v>
      </c>
      <c r="C20" s="784" t="s">
        <v>350</v>
      </c>
      <c r="D20" s="784" t="s">
        <v>350</v>
      </c>
      <c r="E20" s="784" t="s">
        <v>350</v>
      </c>
      <c r="F20" s="785">
        <v>0</v>
      </c>
      <c r="G20" s="784" t="s">
        <v>350</v>
      </c>
      <c r="H20" s="784" t="s">
        <v>350</v>
      </c>
      <c r="I20" s="784" t="s">
        <v>350</v>
      </c>
      <c r="J20" s="784">
        <v>228890.55</v>
      </c>
    </row>
    <row r="21" spans="1:18" x14ac:dyDescent="0.25">
      <c r="B21" s="786" t="s">
        <v>481</v>
      </c>
      <c r="C21" s="787">
        <v>29515389.550000001</v>
      </c>
      <c r="D21" s="787">
        <v>32484525.969999999</v>
      </c>
      <c r="E21" s="787">
        <v>38818013.303199999</v>
      </c>
      <c r="F21" s="788">
        <f>SUM(F12,F16)</f>
        <v>23880689.368869998</v>
      </c>
      <c r="G21" s="787">
        <v>301791232.73000002</v>
      </c>
      <c r="H21" s="787">
        <v>331945539.54000002</v>
      </c>
      <c r="I21" s="787">
        <v>375699600.13480002</v>
      </c>
      <c r="J21" s="787">
        <f>SUM(J12,J16)</f>
        <v>315556037.99427497</v>
      </c>
    </row>
    <row r="22" spans="1:18" ht="15.75" thickBot="1" x14ac:dyDescent="0.3">
      <c r="B22" s="777" t="s">
        <v>482</v>
      </c>
      <c r="C22" s="778">
        <f>C21+C18</f>
        <v>29515389.550000001</v>
      </c>
      <c r="D22" s="778">
        <f t="shared" ref="D22:E22" si="9">D21+D18</f>
        <v>32484525.969999999</v>
      </c>
      <c r="E22" s="778">
        <f t="shared" si="9"/>
        <v>38970365.303199999</v>
      </c>
      <c r="F22" s="779">
        <f>SUM(F12,F16,F18)</f>
        <v>23880689.368869998</v>
      </c>
      <c r="G22" s="778">
        <f t="shared" ref="G22:I22" si="10">G21+G18</f>
        <v>387611771.53000003</v>
      </c>
      <c r="H22" s="778">
        <f t="shared" si="10"/>
        <v>379141203.06</v>
      </c>
      <c r="I22" s="778">
        <f t="shared" si="10"/>
        <v>402145220.92480004</v>
      </c>
      <c r="J22" s="778">
        <f>SUM(J12,J16,J18)</f>
        <v>343558186.08427495</v>
      </c>
    </row>
    <row r="23" spans="1:18" x14ac:dyDescent="0.25">
      <c r="C23" s="415"/>
      <c r="D23" s="415"/>
      <c r="E23" s="415"/>
      <c r="F23" s="415"/>
      <c r="G23" s="415"/>
      <c r="H23" s="415"/>
      <c r="I23" s="415"/>
      <c r="J23" s="415"/>
    </row>
    <row r="24" spans="1:18" x14ac:dyDescent="0.25">
      <c r="A24" s="215" t="s">
        <v>483</v>
      </c>
      <c r="H24" s="415"/>
    </row>
    <row r="25" spans="1:18" x14ac:dyDescent="0.25">
      <c r="D25" s="415"/>
    </row>
    <row r="26" spans="1:18" ht="15" customHeight="1" x14ac:dyDescent="0.25">
      <c r="B26" s="826" t="s">
        <v>130</v>
      </c>
      <c r="C26" s="902" t="str">
        <f>$A$1</f>
        <v>South Lanarkshire</v>
      </c>
      <c r="D26" s="903"/>
      <c r="E26" s="903"/>
      <c r="F26" s="903"/>
      <c r="G26" s="903"/>
      <c r="H26" s="903"/>
      <c r="I26" s="903"/>
      <c r="J26" s="904"/>
      <c r="K26" s="902" t="s">
        <v>119</v>
      </c>
      <c r="L26" s="903"/>
      <c r="M26" s="903"/>
      <c r="N26" s="903"/>
      <c r="O26" s="903"/>
      <c r="P26" s="903"/>
      <c r="Q26" s="903"/>
      <c r="R26" s="903"/>
    </row>
    <row r="27" spans="1:18" ht="15" customHeight="1" x14ac:dyDescent="0.25">
      <c r="B27" s="826"/>
      <c r="C27" s="965" t="s">
        <v>484</v>
      </c>
      <c r="D27" s="948"/>
      <c r="E27" s="948"/>
      <c r="F27" s="959"/>
      <c r="G27" s="947" t="s">
        <v>485</v>
      </c>
      <c r="H27" s="948"/>
      <c r="I27" s="948"/>
      <c r="J27" s="960"/>
      <c r="K27" s="965" t="s">
        <v>486</v>
      </c>
      <c r="L27" s="948"/>
      <c r="M27" s="948"/>
      <c r="N27" s="948"/>
      <c r="O27" s="947" t="s">
        <v>485</v>
      </c>
      <c r="P27" s="948"/>
      <c r="Q27" s="948"/>
      <c r="R27" s="948"/>
    </row>
    <row r="28" spans="1:18" ht="15.75" thickBot="1" x14ac:dyDescent="0.3">
      <c r="B28" s="5" t="s">
        <v>410</v>
      </c>
      <c r="C28" s="192" t="s">
        <v>123</v>
      </c>
      <c r="D28" s="190" t="s">
        <v>125</v>
      </c>
      <c r="E28" s="190" t="s">
        <v>126</v>
      </c>
      <c r="F28" s="194" t="s">
        <v>127</v>
      </c>
      <c r="G28" s="797" t="s">
        <v>123</v>
      </c>
      <c r="H28" s="190" t="s">
        <v>125</v>
      </c>
      <c r="I28" s="190" t="s">
        <v>126</v>
      </c>
      <c r="J28" s="190" t="s">
        <v>127</v>
      </c>
      <c r="K28" s="192" t="s">
        <v>123</v>
      </c>
      <c r="L28" s="190" t="s">
        <v>125</v>
      </c>
      <c r="M28" s="190" t="s">
        <v>126</v>
      </c>
      <c r="N28" s="194" t="s">
        <v>127</v>
      </c>
      <c r="O28" s="797" t="s">
        <v>123</v>
      </c>
      <c r="P28" s="190" t="s">
        <v>125</v>
      </c>
      <c r="Q28" s="190" t="s">
        <v>126</v>
      </c>
      <c r="R28" s="190" t="s">
        <v>127</v>
      </c>
    </row>
    <row r="29" spans="1:18" x14ac:dyDescent="0.25">
      <c r="B29" s="134" t="s">
        <v>122</v>
      </c>
      <c r="C29" s="244"/>
      <c r="D29" s="243"/>
      <c r="E29" s="243"/>
      <c r="F29" s="281"/>
      <c r="G29" s="389"/>
      <c r="H29" s="243"/>
      <c r="I29" s="243"/>
      <c r="J29" s="281"/>
      <c r="K29" s="244"/>
      <c r="L29" s="243"/>
      <c r="M29" s="243"/>
      <c r="N29" s="281"/>
      <c r="O29" s="389"/>
      <c r="P29" s="243"/>
      <c r="Q29" s="243"/>
      <c r="R29" s="243"/>
    </row>
    <row r="30" spans="1:18" x14ac:dyDescent="0.25">
      <c r="B30" s="383" t="s">
        <v>411</v>
      </c>
      <c r="C30" s="398">
        <v>3501185.74</v>
      </c>
      <c r="D30" s="399">
        <v>3710665.32</v>
      </c>
      <c r="E30" s="399">
        <v>4114721.7861000001</v>
      </c>
      <c r="F30" s="403">
        <f t="array" ref="F30">IFERROR(INDEX($C$69:$C$108,MATCH($B30,$B$69:$B$108,0)),"-")</f>
        <v>2137988.1713999999</v>
      </c>
      <c r="G30" s="407">
        <v>154151.29999999999</v>
      </c>
      <c r="H30" s="399">
        <v>110238.92</v>
      </c>
      <c r="I30" s="399">
        <v>98007.23</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412</v>
      </c>
      <c r="C31" s="400">
        <v>639361.43999999994</v>
      </c>
      <c r="D31" s="401">
        <v>428990.07</v>
      </c>
      <c r="E31" s="401">
        <v>513893.82419999997</v>
      </c>
      <c r="F31" s="402">
        <f t="array" ref="F31">IFERROR(INDEX($C$69:$C$108,MATCH($B31,$B$69:$B$108,0)),"-")</f>
        <v>436306.94606500003</v>
      </c>
      <c r="G31" s="408">
        <v>31630.799999999999</v>
      </c>
      <c r="H31" s="401">
        <v>4900.55</v>
      </c>
      <c r="I31" s="401">
        <v>6334.9</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413</v>
      </c>
      <c r="C32" s="398">
        <v>0</v>
      </c>
      <c r="D32" s="399">
        <v>22349.599999999999</v>
      </c>
      <c r="E32" s="399">
        <v>375801.21600000001</v>
      </c>
      <c r="F32" s="403">
        <f t="array" ref="F32">IFERROR(INDEX($C$69:$C$108,MATCH($B32,$B$69:$B$108,0)),"-")</f>
        <v>364298.16580000002</v>
      </c>
      <c r="G32" s="407">
        <v>10500</v>
      </c>
      <c r="H32" s="399">
        <v>835.7</v>
      </c>
      <c r="I32" s="399">
        <v>5600.3</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414</v>
      </c>
      <c r="C33" s="400">
        <v>342452.83</v>
      </c>
      <c r="D33" s="401">
        <v>121858.71</v>
      </c>
      <c r="E33" s="401">
        <v>186083.47080000001</v>
      </c>
      <c r="F33" s="402">
        <f t="array" ref="F33">IFERROR(INDEX($C$69:$C$108,MATCH($B33,$B$69:$B$108,0)),"-")</f>
        <v>133934.64060000001</v>
      </c>
      <c r="G33" s="408">
        <v>69769.06</v>
      </c>
      <c r="H33" s="401">
        <v>67352.179999999993</v>
      </c>
      <c r="I33" s="401">
        <v>64781.17</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415</v>
      </c>
      <c r="C34" s="398">
        <v>0</v>
      </c>
      <c r="D34" s="399">
        <v>200</v>
      </c>
      <c r="E34" s="399">
        <v>466</v>
      </c>
      <c r="F34" s="403">
        <f t="array" ref="F34">IFERROR(INDEX($C$69:$C$108,MATCH($B34,$B$69:$B$108,0)),"-")</f>
        <v>864.5</v>
      </c>
      <c r="G34" s="407">
        <v>200</v>
      </c>
      <c r="H34" s="399">
        <v>200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416</v>
      </c>
      <c r="C35" s="400">
        <v>207040.61</v>
      </c>
      <c r="D35" s="401">
        <v>212264.17</v>
      </c>
      <c r="E35" s="401">
        <v>9089118.2200000007</v>
      </c>
      <c r="F35" s="402">
        <f t="array" ref="F35">IFERROR(INDEX($C$69:$C$108,MATCH($B35,$B$69:$B$108,0)),"-")</f>
        <v>2763035.2992000002</v>
      </c>
      <c r="G35" s="408">
        <v>0</v>
      </c>
      <c r="H35" s="401">
        <v>0</v>
      </c>
      <c r="I35" s="401">
        <v>1177603.81</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417</v>
      </c>
      <c r="C36" s="398">
        <v>1383716.48</v>
      </c>
      <c r="D36" s="399">
        <v>886118.15</v>
      </c>
      <c r="E36" s="399">
        <v>1138234.426</v>
      </c>
      <c r="F36" s="403">
        <f t="array" ref="F36">IFERROR(INDEX($C$69:$C$108,MATCH($B36,$B$69:$B$108,0)),"-")</f>
        <v>559615.88549999997</v>
      </c>
      <c r="G36" s="407">
        <v>137074.45000000001</v>
      </c>
      <c r="H36" s="399">
        <v>323273.53000000003</v>
      </c>
      <c r="I36" s="399">
        <v>360391.74650000001</v>
      </c>
      <c r="J36" s="403">
        <f t="array" ref="J36">IFERROR(INDEX($E$69:$E$108,MATCH($B36,$B$69:$B$108,0)),"-")</f>
        <v>6208.8</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418</v>
      </c>
      <c r="C37" s="400">
        <v>90664.49</v>
      </c>
      <c r="D37" s="401">
        <v>195440.54</v>
      </c>
      <c r="E37" s="401">
        <v>116604.67</v>
      </c>
      <c r="F37" s="402">
        <f t="array" ref="F37">IFERROR(INDEX($C$69:$C$108,MATCH($B37,$B$69:$B$108,0)),"-")</f>
        <v>93165.868000000002</v>
      </c>
      <c r="G37" s="408">
        <v>7451.64</v>
      </c>
      <c r="H37" s="401">
        <v>6338.32</v>
      </c>
      <c r="I37" s="401">
        <v>4415.6000000000004</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419</v>
      </c>
      <c r="C38" s="398">
        <v>11242</v>
      </c>
      <c r="D38" s="399">
        <v>6000</v>
      </c>
      <c r="E38" s="399">
        <v>7935.9</v>
      </c>
      <c r="F38" s="403">
        <f t="array" ref="F38">IFERROR(INDEX($C$69:$C$108,MATCH($B38,$B$69:$B$108,0)),"-")</f>
        <v>9949.0300000000007</v>
      </c>
      <c r="G38" s="407">
        <v>584.67999999999995</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420</v>
      </c>
      <c r="C39" s="400">
        <v>0</v>
      </c>
      <c r="D39" s="401">
        <v>0</v>
      </c>
      <c r="E39" s="401">
        <v>6416.7280000000001</v>
      </c>
      <c r="F39" s="402">
        <f t="array" ref="F39">IFERROR(INDEX($C$69:$C$108,MATCH($B39,$B$69:$B$108,0)),"-")</f>
        <v>1722.4480000000001</v>
      </c>
      <c r="G39" s="408">
        <v>10672.71</v>
      </c>
      <c r="H39" s="401">
        <v>0</v>
      </c>
      <c r="I39" s="401">
        <v>5728</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421</v>
      </c>
      <c r="C40" s="398">
        <v>1162677.44</v>
      </c>
      <c r="D40" s="399">
        <v>1024042.89</v>
      </c>
      <c r="E40" s="399">
        <v>1175868.4831999999</v>
      </c>
      <c r="F40" s="403">
        <f t="array" ref="F40">IFERROR(INDEX($C$69:$C$108,MATCH($B40,$B$69:$B$108,0)),"-")</f>
        <v>801416.98910000001</v>
      </c>
      <c r="G40" s="407">
        <v>34494.75</v>
      </c>
      <c r="H40" s="399">
        <v>8551.91</v>
      </c>
      <c r="I40" s="399">
        <v>49725.42</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422</v>
      </c>
      <c r="C41" s="400">
        <v>7518120.54</v>
      </c>
      <c r="D41" s="401">
        <v>6978413.2699999996</v>
      </c>
      <c r="E41" s="401">
        <v>6912877.5129000004</v>
      </c>
      <c r="F41" s="402">
        <f t="array" ref="F41">IFERROR(INDEX($C$69:$C$108,MATCH($B41,$B$69:$B$108,0)),"-")</f>
        <v>5131632.5394649999</v>
      </c>
      <c r="G41" s="408">
        <v>2295852.1</v>
      </c>
      <c r="H41" s="401">
        <v>2319314.42</v>
      </c>
      <c r="I41" s="401">
        <v>2739049.2768999999</v>
      </c>
      <c r="J41" s="402">
        <f t="array" ref="J41">IFERROR(INDEX($E$69:$E$108,MATCH($B41,$B$69:$B$108,0)),"-")</f>
        <v>308635.701</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423</v>
      </c>
      <c r="C42" s="398">
        <v>41513.81</v>
      </c>
      <c r="D42" s="399">
        <v>30490.98</v>
      </c>
      <c r="E42" s="399">
        <v>21991.647400000002</v>
      </c>
      <c r="F42" s="403">
        <f t="array" ref="F42">IFERROR(INDEX($C$69:$C$108,MATCH($B42,$B$69:$B$108,0)),"-")</f>
        <v>30498.4624</v>
      </c>
      <c r="G42" s="407">
        <v>2524.87</v>
      </c>
      <c r="H42" s="399">
        <v>500</v>
      </c>
      <c r="I42" s="399">
        <v>1768.24</v>
      </c>
      <c r="J42" s="403">
        <f t="array" ref="J42">IFERROR(INDEX($E$69:$E$108,MATCH($B42,$B$69:$B$108,0)),"-")</f>
        <v>70.099999999999994</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424</v>
      </c>
      <c r="C43" s="400">
        <v>3500</v>
      </c>
      <c r="D43" s="401">
        <v>500</v>
      </c>
      <c r="E43" s="401">
        <v>122350</v>
      </c>
      <c r="F43" s="402">
        <f>C92</f>
        <v>147419.47</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425</v>
      </c>
      <c r="C44" s="398">
        <v>165412.69</v>
      </c>
      <c r="D44" s="399">
        <v>895189.78</v>
      </c>
      <c r="E44" s="399">
        <v>3772630.1031999998</v>
      </c>
      <c r="F44" s="403">
        <f t="array" ref="F44">IFERROR(INDEX($C$69:$C$108,MATCH($B44,$B$69:$B$108,0)),"-")</f>
        <v>4244808.3543999996</v>
      </c>
      <c r="G44" s="407">
        <v>0</v>
      </c>
      <c r="H44" s="399">
        <v>142146.64000000001</v>
      </c>
      <c r="I44" s="399">
        <v>697384.54319999996</v>
      </c>
      <c r="J44" s="403">
        <f t="array" ref="J44">IFERROR(INDEX($E$69:$E$108,MATCH($B44,$B$69:$B$108,0)),"-")</f>
        <v>18104.538</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175</v>
      </c>
      <c r="C45" s="400">
        <v>8255146.4000000004</v>
      </c>
      <c r="D45" s="401">
        <v>9259536</v>
      </c>
      <c r="E45" s="401">
        <v>3192548.4717999999</v>
      </c>
      <c r="F45" s="402">
        <f>SUM(C82,C84:C85,C87:C88,C91,C107:C108)-F43</f>
        <v>2306182.8095649998</v>
      </c>
      <c r="G45" s="408">
        <v>2586533.44</v>
      </c>
      <c r="H45" s="401">
        <v>1697821.79</v>
      </c>
      <c r="I45" s="401">
        <v>355565.13699999999</v>
      </c>
      <c r="J45" s="402">
        <f>SUM(E82,E84:E85,E87:E88,E91,E107:E108)-J43</f>
        <v>16751.7</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280</v>
      </c>
      <c r="C46" s="404">
        <f t="shared" ref="C46:F46" si="11">SUM(C30:C45)</f>
        <v>23322034.469999999</v>
      </c>
      <c r="D46" s="405">
        <f t="shared" si="11"/>
        <v>23772059.479999997</v>
      </c>
      <c r="E46" s="405">
        <f t="shared" si="11"/>
        <v>30747542.459600002</v>
      </c>
      <c r="F46" s="406">
        <f t="shared" si="11"/>
        <v>19162839.579495002</v>
      </c>
      <c r="G46" s="409">
        <f>SUM(G30:G45)</f>
        <v>5341439.8000000007</v>
      </c>
      <c r="H46" s="405">
        <f>SUM(H30:H45)</f>
        <v>4681473.96</v>
      </c>
      <c r="I46" s="405">
        <f>SUM(I30:I45)</f>
        <v>5566355.3736000005</v>
      </c>
      <c r="J46" s="406">
        <f>SUM(J30:J45)</f>
        <v>349770.83899999998</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128</v>
      </c>
      <c r="C47" s="379"/>
      <c r="D47" s="380"/>
      <c r="E47" s="380"/>
      <c r="F47" s="381"/>
      <c r="G47" s="390"/>
      <c r="H47" s="380"/>
      <c r="I47" s="380"/>
      <c r="J47" s="381"/>
      <c r="K47" s="379"/>
      <c r="L47" s="380"/>
      <c r="M47" s="380"/>
      <c r="N47" s="381"/>
      <c r="O47" s="390"/>
      <c r="P47" s="380"/>
      <c r="Q47" s="380"/>
      <c r="R47" s="380"/>
    </row>
    <row r="48" spans="2:18" x14ac:dyDescent="0.25">
      <c r="B48" s="383" t="s">
        <v>411</v>
      </c>
      <c r="C48" s="193">
        <f t="shared" ref="C48:E63" si="13">IFERROR(C30/C$46,"-")</f>
        <v>0.15012351278803338</v>
      </c>
      <c r="D48" s="249">
        <f t="shared" si="13"/>
        <v>0.15609355693905577</v>
      </c>
      <c r="E48" s="249">
        <f t="shared" si="13"/>
        <v>0.13382278572365386</v>
      </c>
      <c r="F48" s="322">
        <f t="shared" ref="F48" si="14">IFERROR(F30/F$46,"-")</f>
        <v>0.11156948648089357</v>
      </c>
      <c r="G48" s="351">
        <f t="shared" ref="G48:M57" si="15">IFERROR(G30/G$46,"-")</f>
        <v>2.8859503387083006E-2</v>
      </c>
      <c r="H48" s="249">
        <f t="shared" si="15"/>
        <v>2.3547908402762961E-2</v>
      </c>
      <c r="I48" s="249">
        <f t="shared" si="15"/>
        <v>1.7607073825150785E-2</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412</v>
      </c>
      <c r="C49" s="251">
        <f t="shared" si="13"/>
        <v>2.7414479676823835E-2</v>
      </c>
      <c r="D49" s="397">
        <f t="shared" si="13"/>
        <v>1.8045978320091267E-2</v>
      </c>
      <c r="E49" s="397">
        <f t="shared" si="13"/>
        <v>1.6713330012478832E-2</v>
      </c>
      <c r="F49" s="323">
        <f t="shared" ref="F49" si="19">IFERROR(F31/F$46,"-")</f>
        <v>2.2768386921730836E-2</v>
      </c>
      <c r="G49" s="352">
        <f t="shared" si="15"/>
        <v>5.9217741253959266E-3</v>
      </c>
      <c r="H49" s="397">
        <f t="shared" si="15"/>
        <v>1.0467963811978567E-3</v>
      </c>
      <c r="I49" s="397">
        <f t="shared" si="15"/>
        <v>1.1380696299135044E-3</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413</v>
      </c>
      <c r="C50" s="193">
        <f t="shared" si="13"/>
        <v>0</v>
      </c>
      <c r="D50" s="249">
        <f t="shared" si="13"/>
        <v>9.4016254749838791E-4</v>
      </c>
      <c r="E50" s="249">
        <f t="shared" si="13"/>
        <v>1.2222154550848251E-2</v>
      </c>
      <c r="F50" s="322">
        <f t="shared" ref="F50" si="22">IFERROR(F32/F$46,"-")</f>
        <v>1.9010656760379788E-2</v>
      </c>
      <c r="G50" s="351">
        <f t="shared" si="15"/>
        <v>1.9657621153008216E-3</v>
      </c>
      <c r="H50" s="249">
        <f t="shared" si="15"/>
        <v>1.7851215389436879E-4</v>
      </c>
      <c r="I50" s="249">
        <f t="shared" si="15"/>
        <v>1.0060981780935137E-3</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414</v>
      </c>
      <c r="C51" s="251">
        <f t="shared" si="13"/>
        <v>1.4683660228721035E-2</v>
      </c>
      <c r="D51" s="397">
        <f t="shared" si="13"/>
        <v>5.1261317978159469E-3</v>
      </c>
      <c r="E51" s="397">
        <f t="shared" si="13"/>
        <v>6.0519786595790524E-3</v>
      </c>
      <c r="F51" s="323">
        <f t="shared" ref="F51" si="25">IFERROR(F33/F$46,"-")</f>
        <v>6.9892898724318179E-3</v>
      </c>
      <c r="G51" s="352">
        <f t="shared" si="15"/>
        <v>1.30618452350619E-2</v>
      </c>
      <c r="H51" s="397">
        <f t="shared" si="15"/>
        <v>1.4386960298290325E-2</v>
      </c>
      <c r="I51" s="397">
        <f t="shared" si="15"/>
        <v>1.1637986734954588E-2</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415</v>
      </c>
      <c r="C52" s="193">
        <f t="shared" si="13"/>
        <v>0</v>
      </c>
      <c r="D52" s="249">
        <f t="shared" si="13"/>
        <v>8.4132382458602203E-6</v>
      </c>
      <c r="E52" s="249">
        <f t="shared" si="13"/>
        <v>1.5155682787080936E-5</v>
      </c>
      <c r="F52" s="322">
        <f t="shared" ref="F52" si="28">IFERROR(F34/F$46,"-")</f>
        <v>4.5113355795403583E-5</v>
      </c>
      <c r="G52" s="351">
        <f t="shared" si="15"/>
        <v>3.7443087910491841E-5</v>
      </c>
      <c r="H52" s="249">
        <f t="shared" si="15"/>
        <v>4.2721587625791261E-5</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416</v>
      </c>
      <c r="C53" s="251">
        <f t="shared" si="13"/>
        <v>8.8774677983742816E-3</v>
      </c>
      <c r="D53" s="397">
        <f t="shared" si="13"/>
        <v>8.9291451663488786E-3</v>
      </c>
      <c r="E53" s="397">
        <f t="shared" si="13"/>
        <v>0.2956047050570767</v>
      </c>
      <c r="F53" s="323">
        <f t="shared" ref="F53" si="31">IFERROR(F35/F$46,"-")</f>
        <v>0.14418715387862233</v>
      </c>
      <c r="G53" s="352">
        <f t="shared" si="15"/>
        <v>0</v>
      </c>
      <c r="H53" s="397">
        <f t="shared" si="15"/>
        <v>0</v>
      </c>
      <c r="I53" s="397">
        <f t="shared" si="15"/>
        <v>0.21155742509454498</v>
      </c>
      <c r="J53" s="323">
        <f t="shared" si="15"/>
        <v>0</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417</v>
      </c>
      <c r="C54" s="193">
        <f t="shared" si="13"/>
        <v>5.9330865057245587E-2</v>
      </c>
      <c r="D54" s="249">
        <f t="shared" si="13"/>
        <v>3.7275615549654521E-2</v>
      </c>
      <c r="E54" s="249">
        <f t="shared" si="13"/>
        <v>3.7018712227019634E-2</v>
      </c>
      <c r="F54" s="322">
        <f t="shared" ref="F54" si="34">IFERROR(F36/F$46,"-")</f>
        <v>2.9203181667231154E-2</v>
      </c>
      <c r="G54" s="351">
        <f t="shared" si="15"/>
        <v>2.5662453408161597E-2</v>
      </c>
      <c r="H54" s="249">
        <f t="shared" si="15"/>
        <v>6.9053792194969307E-2</v>
      </c>
      <c r="I54" s="249">
        <f t="shared" si="15"/>
        <v>6.4744652885307827E-2</v>
      </c>
      <c r="J54" s="322">
        <f t="shared" si="15"/>
        <v>1.7751050995992265E-2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418</v>
      </c>
      <c r="C55" s="251">
        <f t="shared" si="13"/>
        <v>3.8875034730192649E-3</v>
      </c>
      <c r="D55" s="397">
        <f t="shared" si="13"/>
        <v>8.2214391295978712E-3</v>
      </c>
      <c r="E55" s="397">
        <f t="shared" si="13"/>
        <v>3.7923248712709288E-3</v>
      </c>
      <c r="F55" s="323">
        <f t="shared" ref="F55" si="37">IFERROR(F37/F$46,"-")</f>
        <v>4.8617986709908684E-3</v>
      </c>
      <c r="G55" s="352">
        <f t="shared" si="15"/>
        <v>1.3950620579866874E-3</v>
      </c>
      <c r="H55" s="397">
        <f t="shared" si="15"/>
        <v>1.3539154664015261E-3</v>
      </c>
      <c r="I55" s="397">
        <f t="shared" si="15"/>
        <v>7.932659170383228E-4</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419</v>
      </c>
      <c r="C56" s="193">
        <f t="shared" si="13"/>
        <v>4.8203341841643375E-4</v>
      </c>
      <c r="D56" s="249">
        <f t="shared" si="13"/>
        <v>2.5239714737580662E-4</v>
      </c>
      <c r="E56" s="249">
        <f t="shared" si="13"/>
        <v>2.580986760300335E-4</v>
      </c>
      <c r="F56" s="322">
        <f t="shared" ref="F56" si="40">IFERROR(F38/F$46,"-")</f>
        <v>5.1918349359068145E-4</v>
      </c>
      <c r="G56" s="351">
        <f t="shared" si="15"/>
        <v>1.0946112319753185E-4</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420</v>
      </c>
      <c r="C57" s="251">
        <f t="shared" si="13"/>
        <v>0</v>
      </c>
      <c r="D57" s="397">
        <f t="shared" si="13"/>
        <v>0</v>
      </c>
      <c r="E57" s="397">
        <f t="shared" si="13"/>
        <v>2.0869075986905641E-4</v>
      </c>
      <c r="F57" s="323">
        <f t="shared" ref="F57" si="43">IFERROR(F39/F$46,"-")</f>
        <v>8.988479984162095E-5</v>
      </c>
      <c r="G57" s="352">
        <f t="shared" si="15"/>
        <v>1.9980960938659267E-3</v>
      </c>
      <c r="H57" s="397">
        <f t="shared" si="15"/>
        <v>0</v>
      </c>
      <c r="I57" s="397">
        <f t="shared" si="15"/>
        <v>1.0290395807581105E-3</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421</v>
      </c>
      <c r="C58" s="193">
        <f t="shared" si="13"/>
        <v>4.9853173894224161E-2</v>
      </c>
      <c r="D58" s="249">
        <f t="shared" si="13"/>
        <v>4.3077584037746156E-2</v>
      </c>
      <c r="E58" s="249">
        <f t="shared" si="13"/>
        <v>3.8242681825547659E-2</v>
      </c>
      <c r="F58" s="322">
        <f t="shared" ref="F58" si="46">IFERROR(F40/F$46,"-")</f>
        <v>4.1821410954018944E-2</v>
      </c>
      <c r="G58" s="351">
        <f t="shared" ref="G58:N63" si="47">IFERROR(G40/G$46,"-")</f>
        <v>6.457949783502193E-3</v>
      </c>
      <c r="H58" s="249">
        <f t="shared" si="47"/>
        <v>1.8267558621644026E-3</v>
      </c>
      <c r="I58" s="249">
        <f t="shared" si="47"/>
        <v>8.9332097328598051E-3</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422</v>
      </c>
      <c r="C59" s="251">
        <f t="shared" si="13"/>
        <v>0.32236126525200187</v>
      </c>
      <c r="D59" s="397">
        <f t="shared" si="13"/>
        <v>0.29355526709291241</v>
      </c>
      <c r="E59" s="397">
        <f t="shared" si="13"/>
        <v>0.22482699298596012</v>
      </c>
      <c r="F59" s="323">
        <f t="shared" ref="F59" si="49">IFERROR(F41/F$46,"-")</f>
        <v>0.26779082077982064</v>
      </c>
      <c r="G59" s="352">
        <f t="shared" si="47"/>
        <v>0.42981896004893655</v>
      </c>
      <c r="H59" s="397">
        <f t="shared" si="47"/>
        <v>0.49542397112895614</v>
      </c>
      <c r="I59" s="397">
        <f t="shared" si="47"/>
        <v>0.49207229741218256</v>
      </c>
      <c r="J59" s="323">
        <f t="shared" si="47"/>
        <v>0.88239403228237678</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487</v>
      </c>
      <c r="C60" s="193">
        <f t="shared" si="13"/>
        <v>1.780025239796329E-3</v>
      </c>
      <c r="D60" s="249">
        <f t="shared" si="13"/>
        <v>1.2826393954487954E-3</v>
      </c>
      <c r="E60" s="249">
        <f t="shared" si="13"/>
        <v>7.1523268660886969E-4</v>
      </c>
      <c r="F60" s="322">
        <f t="shared" ref="F60" si="51">IFERROR(F42/F$46,"-")</f>
        <v>1.5915419149380432E-3</v>
      </c>
      <c r="G60" s="351">
        <f t="shared" si="47"/>
        <v>4.7269464686281766E-4</v>
      </c>
      <c r="H60" s="249">
        <f t="shared" si="47"/>
        <v>1.0680396906447814E-4</v>
      </c>
      <c r="I60" s="249">
        <f t="shared" si="47"/>
        <v>3.1766566834492342E-4</v>
      </c>
      <c r="J60" s="322">
        <f t="shared" si="47"/>
        <v>2.0041693641590285E-4</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424</v>
      </c>
      <c r="C61" s="251">
        <f t="shared" si="13"/>
        <v>1.5007267073986107E-4</v>
      </c>
      <c r="D61" s="397">
        <f t="shared" si="13"/>
        <v>2.1033095614650552E-5</v>
      </c>
      <c r="E61" s="397">
        <f t="shared" si="13"/>
        <v>3.979179804719641E-3</v>
      </c>
      <c r="F61" s="323">
        <f t="shared" ref="F61" si="53">IFERROR(F43/F$46,"-")</f>
        <v>7.6929866989934349E-3</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425</v>
      </c>
      <c r="C62" s="193">
        <f t="shared" si="13"/>
        <v>7.0925497607327737E-3</v>
      </c>
      <c r="D62" s="249">
        <f t="shared" si="13"/>
        <v>3.7657224471995987E-2</v>
      </c>
      <c r="E62" s="249">
        <f t="shared" si="13"/>
        <v>0.12269696377058287</v>
      </c>
      <c r="F62" s="322">
        <f t="shared" ref="F62" si="55">IFERROR(F44/F$46,"-")</f>
        <v>0.2215124922791773</v>
      </c>
      <c r="G62" s="351">
        <f t="shared" si="47"/>
        <v>0</v>
      </c>
      <c r="H62" s="249">
        <f t="shared" si="47"/>
        <v>3.0363650682359026E-2</v>
      </c>
      <c r="I62" s="249">
        <f t="shared" si="47"/>
        <v>0.12528566654359538</v>
      </c>
      <c r="J62" s="322">
        <f t="shared" si="47"/>
        <v>5.1761141814340911E-2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175</v>
      </c>
      <c r="C63" s="387">
        <f t="shared" si="13"/>
        <v>0.35396339074187128</v>
      </c>
      <c r="D63" s="267">
        <f t="shared" si="13"/>
        <v>0.38951341207059781</v>
      </c>
      <c r="E63" s="267">
        <f t="shared" si="13"/>
        <v>0.1038310127059674</v>
      </c>
      <c r="F63" s="388">
        <f t="shared" ref="F63" si="57">IFERROR(F45/F$46,"-")</f>
        <v>0.12034661147154344</v>
      </c>
      <c r="G63" s="391">
        <f t="shared" si="47"/>
        <v>0.48423899488673439</v>
      </c>
      <c r="H63" s="267">
        <f t="shared" si="47"/>
        <v>0.36266821187231385</v>
      </c>
      <c r="I63" s="267">
        <f t="shared" si="47"/>
        <v>6.3877548797255601E-2</v>
      </c>
      <c r="J63" s="388">
        <f t="shared" si="47"/>
        <v>4.7893357970874184E-2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135</v>
      </c>
      <c r="C65" s="902" t="s">
        <v>127</v>
      </c>
      <c r="D65" s="903"/>
      <c r="E65" s="903"/>
      <c r="F65" s="903"/>
      <c r="G65" s="903"/>
      <c r="H65" s="903"/>
      <c r="I65" s="903"/>
      <c r="J65" s="903"/>
    </row>
    <row r="66" spans="2:10" x14ac:dyDescent="0.25">
      <c r="C66" s="918" t="str">
        <f>$A$1</f>
        <v>South Lanarkshire</v>
      </c>
      <c r="D66" s="919"/>
      <c r="E66" s="919"/>
      <c r="F66" s="925"/>
      <c r="G66" s="919" t="s">
        <v>119</v>
      </c>
      <c r="H66" s="919"/>
      <c r="I66" s="919"/>
      <c r="J66" s="919"/>
    </row>
    <row r="67" spans="2:10" ht="31.5" customHeight="1" x14ac:dyDescent="0.25">
      <c r="C67" s="966" t="s">
        <v>484</v>
      </c>
      <c r="D67" s="967"/>
      <c r="E67" s="913" t="s">
        <v>488</v>
      </c>
      <c r="F67" s="914"/>
      <c r="G67" s="966" t="s">
        <v>484</v>
      </c>
      <c r="H67" s="967"/>
      <c r="I67" s="913" t="s">
        <v>488</v>
      </c>
      <c r="J67" s="913"/>
    </row>
    <row r="68" spans="2:10" ht="18" thickBot="1" x14ac:dyDescent="0.3">
      <c r="B68" s="5" t="s">
        <v>489</v>
      </c>
      <c r="C68" s="693" t="s">
        <v>122</v>
      </c>
      <c r="D68" s="704" t="s">
        <v>128</v>
      </c>
      <c r="E68" s="705" t="s">
        <v>122</v>
      </c>
      <c r="F68" s="703" t="s">
        <v>128</v>
      </c>
      <c r="G68" s="693" t="s">
        <v>122</v>
      </c>
      <c r="H68" s="704" t="s">
        <v>128</v>
      </c>
      <c r="I68" s="705" t="s">
        <v>122</v>
      </c>
      <c r="J68" s="702" t="s">
        <v>128</v>
      </c>
    </row>
    <row r="69" spans="2:10" x14ac:dyDescent="0.25">
      <c r="B69" s="706" t="s">
        <v>411</v>
      </c>
      <c r="C69" s="806">
        <v>2137988.1713999999</v>
      </c>
      <c r="D69" s="709">
        <f t="shared" ref="D69:D108" si="59">IFERROR(C69/C$109,"-")</f>
        <v>0.1115694864808936</v>
      </c>
      <c r="E69" s="815">
        <v>0</v>
      </c>
      <c r="F69" s="420">
        <f t="shared" ref="F69:F108" si="60">IFERROR(E69/E$109,"-")</f>
        <v>0</v>
      </c>
      <c r="G69" s="806">
        <v>23546152.312095001</v>
      </c>
      <c r="H69" s="709">
        <f>IFERROR(G69/G$109,"-")</f>
        <v>0.11701601520588627</v>
      </c>
      <c r="I69" s="815">
        <v>435511.8089</v>
      </c>
      <c r="J69" s="195">
        <f t="shared" ref="J69:J108" si="61">IFERROR(I69/I$109,"-")</f>
        <v>1.7105847722834609E-2</v>
      </c>
    </row>
    <row r="70" spans="2:10" x14ac:dyDescent="0.25">
      <c r="B70" s="384" t="s">
        <v>412</v>
      </c>
      <c r="C70" s="807">
        <v>436306.94606500003</v>
      </c>
      <c r="D70" s="710">
        <f t="shared" si="59"/>
        <v>2.2768386921730839E-2</v>
      </c>
      <c r="E70" s="816">
        <v>0</v>
      </c>
      <c r="F70" s="421">
        <f t="shared" si="60"/>
        <v>0</v>
      </c>
      <c r="G70" s="807">
        <v>4040841.2921250002</v>
      </c>
      <c r="H70" s="710">
        <f t="shared" ref="H70:H108" si="62">IFERROR(G70/G$109,"-")</f>
        <v>2.0081546225324712E-2</v>
      </c>
      <c r="I70" s="816">
        <v>56481.55</v>
      </c>
      <c r="J70" s="196">
        <f t="shared" si="61"/>
        <v>2.2184583143450764E-3</v>
      </c>
    </row>
    <row r="71" spans="2:10" x14ac:dyDescent="0.25">
      <c r="B71" s="383" t="s">
        <v>413</v>
      </c>
      <c r="C71" s="806">
        <v>364298.16580000002</v>
      </c>
      <c r="D71" s="709">
        <f t="shared" si="59"/>
        <v>1.9010656760379791E-2</v>
      </c>
      <c r="E71" s="815">
        <v>0</v>
      </c>
      <c r="F71" s="420">
        <f t="shared" si="60"/>
        <v>0</v>
      </c>
      <c r="G71" s="806">
        <v>2100244.8454</v>
      </c>
      <c r="H71" s="709">
        <f t="shared" si="62"/>
        <v>1.0437471035943712E-2</v>
      </c>
      <c r="I71" s="815">
        <v>21442.82</v>
      </c>
      <c r="J71" s="195">
        <f t="shared" si="61"/>
        <v>8.422219700416311E-4</v>
      </c>
    </row>
    <row r="72" spans="2:10" x14ac:dyDescent="0.25">
      <c r="B72" s="384" t="s">
        <v>414</v>
      </c>
      <c r="C72" s="807">
        <v>133934.64060000001</v>
      </c>
      <c r="D72" s="710">
        <f t="shared" si="59"/>
        <v>6.9892898724318196E-3</v>
      </c>
      <c r="E72" s="816">
        <v>0</v>
      </c>
      <c r="F72" s="421">
        <f t="shared" si="60"/>
        <v>0</v>
      </c>
      <c r="G72" s="807">
        <v>1035196.015</v>
      </c>
      <c r="H72" s="710">
        <f t="shared" si="62"/>
        <v>5.1445565724166937E-3</v>
      </c>
      <c r="I72" s="816">
        <v>90299.081900000005</v>
      </c>
      <c r="J72" s="196">
        <f t="shared" si="61"/>
        <v>3.5467289587269115E-3</v>
      </c>
    </row>
    <row r="73" spans="2:10" x14ac:dyDescent="0.25">
      <c r="B73" s="383" t="s">
        <v>415</v>
      </c>
      <c r="C73" s="806">
        <v>864.5</v>
      </c>
      <c r="D73" s="709">
        <f t="shared" si="59"/>
        <v>4.511335579540359E-5</v>
      </c>
      <c r="E73" s="815">
        <v>0</v>
      </c>
      <c r="F73" s="420">
        <f t="shared" si="60"/>
        <v>0</v>
      </c>
      <c r="G73" s="806">
        <v>10794.4</v>
      </c>
      <c r="H73" s="709">
        <f t="shared" si="62"/>
        <v>5.3644334658006537E-5</v>
      </c>
      <c r="I73" s="815">
        <v>298</v>
      </c>
      <c r="J73" s="195">
        <f t="shared" si="61"/>
        <v>1.1704717339995676E-5</v>
      </c>
    </row>
    <row r="74" spans="2:10" x14ac:dyDescent="0.25">
      <c r="B74" s="798" t="s">
        <v>416</v>
      </c>
      <c r="C74" s="808">
        <v>2763035.2992000002</v>
      </c>
      <c r="D74" s="800">
        <f t="shared" si="59"/>
        <v>0.14418715387862235</v>
      </c>
      <c r="E74" s="817">
        <v>0</v>
      </c>
      <c r="F74" s="801">
        <f t="shared" si="60"/>
        <v>0</v>
      </c>
      <c r="G74" s="808">
        <v>13335747.060380001</v>
      </c>
      <c r="H74" s="800">
        <f t="shared" si="62"/>
        <v>6.62739270567657E-2</v>
      </c>
      <c r="I74" s="817">
        <v>772770.59343999997</v>
      </c>
      <c r="J74" s="803">
        <f t="shared" si="61"/>
        <v>3.0352554915690992E-2</v>
      </c>
    </row>
    <row r="75" spans="2:10" x14ac:dyDescent="0.25">
      <c r="B75" s="694" t="s">
        <v>427</v>
      </c>
      <c r="C75" s="809">
        <v>32950.490299999998</v>
      </c>
      <c r="D75" s="727">
        <f t="shared" si="59"/>
        <v>1.7194993551612433E-3</v>
      </c>
      <c r="E75" s="818">
        <v>0</v>
      </c>
      <c r="F75" s="728">
        <f t="shared" si="60"/>
        <v>0</v>
      </c>
      <c r="G75" s="809">
        <v>631130.66910000006</v>
      </c>
      <c r="H75" s="727">
        <f t="shared" si="62"/>
        <v>3.1364952962769574E-3</v>
      </c>
      <c r="I75" s="818">
        <v>0</v>
      </c>
      <c r="J75" s="730">
        <f t="shared" si="61"/>
        <v>0</v>
      </c>
    </row>
    <row r="76" spans="2:10" x14ac:dyDescent="0.25">
      <c r="B76" s="694" t="s">
        <v>428</v>
      </c>
      <c r="C76" s="809">
        <v>2423569.7455000002</v>
      </c>
      <c r="D76" s="727">
        <f t="shared" si="59"/>
        <v>0.12647237041494186</v>
      </c>
      <c r="E76" s="818">
        <v>0</v>
      </c>
      <c r="F76" s="728">
        <f t="shared" si="60"/>
        <v>0</v>
      </c>
      <c r="G76" s="809">
        <v>8210963.0491800001</v>
      </c>
      <c r="H76" s="727">
        <f t="shared" si="62"/>
        <v>4.0805570450857642E-2</v>
      </c>
      <c r="I76" s="818">
        <v>206158.65343999999</v>
      </c>
      <c r="J76" s="730">
        <f t="shared" si="61"/>
        <v>8.0974119654675398E-3</v>
      </c>
    </row>
    <row r="77" spans="2:10" x14ac:dyDescent="0.25">
      <c r="B77" s="694" t="s">
        <v>429</v>
      </c>
      <c r="C77" s="809">
        <v>80676.186499999996</v>
      </c>
      <c r="D77" s="727">
        <f t="shared" si="59"/>
        <v>4.2100329737314469E-3</v>
      </c>
      <c r="E77" s="818">
        <v>0</v>
      </c>
      <c r="F77" s="728">
        <f t="shared" si="60"/>
        <v>0</v>
      </c>
      <c r="G77" s="809">
        <v>1525182.8230999999</v>
      </c>
      <c r="H77" s="727">
        <f t="shared" si="62"/>
        <v>7.5796170029848427E-3</v>
      </c>
      <c r="I77" s="818">
        <v>4460.8500000000004</v>
      </c>
      <c r="J77" s="730">
        <f t="shared" si="61"/>
        <v>1.7521137028899233E-4</v>
      </c>
    </row>
    <row r="78" spans="2:10" x14ac:dyDescent="0.25">
      <c r="B78" s="694" t="s">
        <v>430</v>
      </c>
      <c r="C78" s="809">
        <v>78136.203599999993</v>
      </c>
      <c r="D78" s="727">
        <f t="shared" si="59"/>
        <v>4.0774856605076864E-3</v>
      </c>
      <c r="E78" s="818">
        <v>0</v>
      </c>
      <c r="F78" s="728">
        <f t="shared" si="60"/>
        <v>0</v>
      </c>
      <c r="G78" s="809">
        <v>207709.58360000001</v>
      </c>
      <c r="H78" s="727">
        <f t="shared" si="62"/>
        <v>1.0322428679976272E-3</v>
      </c>
      <c r="I78" s="818">
        <v>0</v>
      </c>
      <c r="J78" s="730">
        <f t="shared" si="61"/>
        <v>0</v>
      </c>
    </row>
    <row r="79" spans="2:10" x14ac:dyDescent="0.25">
      <c r="B79" s="698" t="s">
        <v>431</v>
      </c>
      <c r="C79" s="810">
        <v>147702.67329999999</v>
      </c>
      <c r="D79" s="732">
        <f t="shared" si="59"/>
        <v>7.7077654742801135E-3</v>
      </c>
      <c r="E79" s="819">
        <v>0</v>
      </c>
      <c r="F79" s="733">
        <f t="shared" si="60"/>
        <v>0</v>
      </c>
      <c r="G79" s="810">
        <v>1533373.0722000001</v>
      </c>
      <c r="H79" s="732">
        <f t="shared" si="62"/>
        <v>7.6203196324642801E-3</v>
      </c>
      <c r="I79" s="819">
        <v>0</v>
      </c>
      <c r="J79" s="735">
        <f t="shared" si="61"/>
        <v>0</v>
      </c>
    </row>
    <row r="80" spans="2:10" x14ac:dyDescent="0.25">
      <c r="B80" s="383" t="s">
        <v>417</v>
      </c>
      <c r="C80" s="806">
        <v>559615.88549999997</v>
      </c>
      <c r="D80" s="709">
        <f t="shared" si="59"/>
        <v>2.9203181667231157E-2</v>
      </c>
      <c r="E80" s="815">
        <v>6208.8</v>
      </c>
      <c r="F80" s="420">
        <f t="shared" si="60"/>
        <v>1.7751050995992265E-2</v>
      </c>
      <c r="G80" s="806">
        <v>5513390.2098200005</v>
      </c>
      <c r="H80" s="709">
        <f t="shared" si="62"/>
        <v>2.7399591409968223E-2</v>
      </c>
      <c r="I80" s="815">
        <v>750173.34970000002</v>
      </c>
      <c r="J80" s="195">
        <f t="shared" si="61"/>
        <v>2.9464989980658489E-2</v>
      </c>
    </row>
    <row r="81" spans="2:10" x14ac:dyDescent="0.25">
      <c r="B81" s="384" t="s">
        <v>418</v>
      </c>
      <c r="C81" s="807">
        <v>93165.868000000002</v>
      </c>
      <c r="D81" s="710">
        <f t="shared" si="59"/>
        <v>4.8617986709908693E-3</v>
      </c>
      <c r="E81" s="816">
        <v>0</v>
      </c>
      <c r="F81" s="421">
        <f t="shared" si="60"/>
        <v>0</v>
      </c>
      <c r="G81" s="807">
        <v>1568315.6099</v>
      </c>
      <c r="H81" s="710">
        <f t="shared" si="62"/>
        <v>7.7939716359270769E-3</v>
      </c>
      <c r="I81" s="816">
        <v>33620.665000000001</v>
      </c>
      <c r="J81" s="196">
        <f t="shared" si="61"/>
        <v>1.3205381899586768E-3</v>
      </c>
    </row>
    <row r="82" spans="2:10" x14ac:dyDescent="0.25">
      <c r="B82" s="383" t="s">
        <v>432</v>
      </c>
      <c r="C82" s="806">
        <v>25485.984965</v>
      </c>
      <c r="D82" s="709">
        <f t="shared" si="59"/>
        <v>1.3299691237968207E-3</v>
      </c>
      <c r="E82" s="815">
        <v>16061.7</v>
      </c>
      <c r="F82" s="420">
        <f t="shared" si="60"/>
        <v>4.5920637769348183E-2</v>
      </c>
      <c r="G82" s="806">
        <v>8662606.7121450007</v>
      </c>
      <c r="H82" s="709">
        <f t="shared" si="62"/>
        <v>4.305007906664568E-2</v>
      </c>
      <c r="I82" s="815">
        <v>1571627.0035000001</v>
      </c>
      <c r="J82" s="195">
        <f t="shared" si="61"/>
        <v>6.1729697449234545E-2</v>
      </c>
    </row>
    <row r="83" spans="2:10" x14ac:dyDescent="0.25">
      <c r="B83" s="384" t="s">
        <v>419</v>
      </c>
      <c r="C83" s="807">
        <v>9949.0300000000007</v>
      </c>
      <c r="D83" s="710">
        <f t="shared" si="59"/>
        <v>5.1918349359068156E-4</v>
      </c>
      <c r="E83" s="816">
        <v>0</v>
      </c>
      <c r="F83" s="421">
        <f t="shared" si="60"/>
        <v>0</v>
      </c>
      <c r="G83" s="807">
        <v>52673.03</v>
      </c>
      <c r="H83" s="710">
        <f t="shared" si="62"/>
        <v>2.6176625368443064E-4</v>
      </c>
      <c r="I83" s="816">
        <v>0</v>
      </c>
      <c r="J83" s="196">
        <f t="shared" si="61"/>
        <v>0</v>
      </c>
    </row>
    <row r="84" spans="2:10" x14ac:dyDescent="0.25">
      <c r="B84" s="383" t="s">
        <v>433</v>
      </c>
      <c r="C84" s="806">
        <v>296098.69799999997</v>
      </c>
      <c r="D84" s="709">
        <f t="shared" si="59"/>
        <v>1.5451713028837197E-2</v>
      </c>
      <c r="E84" s="815">
        <v>0</v>
      </c>
      <c r="F84" s="420">
        <f t="shared" si="60"/>
        <v>0</v>
      </c>
      <c r="G84" s="806">
        <v>13673719.719599999</v>
      </c>
      <c r="H84" s="709">
        <f t="shared" si="62"/>
        <v>6.7953531151152977E-2</v>
      </c>
      <c r="I84" s="815">
        <v>916736.74990000005</v>
      </c>
      <c r="J84" s="195">
        <f t="shared" si="61"/>
        <v>3.6007196418677209E-2</v>
      </c>
    </row>
    <row r="85" spans="2:10" x14ac:dyDescent="0.25">
      <c r="B85" s="384" t="s">
        <v>434</v>
      </c>
      <c r="C85" s="807">
        <v>36201.210500000001</v>
      </c>
      <c r="D85" s="710">
        <f t="shared" si="59"/>
        <v>1.8891360202554083E-3</v>
      </c>
      <c r="E85" s="816">
        <v>0</v>
      </c>
      <c r="F85" s="421">
        <f t="shared" si="60"/>
        <v>0</v>
      </c>
      <c r="G85" s="807">
        <v>261651.53049999999</v>
      </c>
      <c r="H85" s="710">
        <f t="shared" si="62"/>
        <v>1.3003151880532132E-3</v>
      </c>
      <c r="I85" s="816">
        <v>56744.124000000003</v>
      </c>
      <c r="J85" s="196">
        <f t="shared" si="61"/>
        <v>2.2287715843143114E-3</v>
      </c>
    </row>
    <row r="86" spans="2:10" x14ac:dyDescent="0.25">
      <c r="B86" s="383" t="s">
        <v>420</v>
      </c>
      <c r="C86" s="806">
        <v>1722.4480000000001</v>
      </c>
      <c r="D86" s="709">
        <f t="shared" si="59"/>
        <v>8.9884799841620977E-5</v>
      </c>
      <c r="E86" s="815">
        <v>0</v>
      </c>
      <c r="F86" s="420">
        <f t="shared" si="60"/>
        <v>0</v>
      </c>
      <c r="G86" s="806">
        <v>199593.128</v>
      </c>
      <c r="H86" s="709">
        <f t="shared" si="62"/>
        <v>9.9190696600740523E-4</v>
      </c>
      <c r="I86" s="815">
        <v>47327.76</v>
      </c>
      <c r="J86" s="195">
        <f t="shared" si="61"/>
        <v>1.8589196413931334E-3</v>
      </c>
    </row>
    <row r="87" spans="2:10" x14ac:dyDescent="0.25">
      <c r="B87" s="384" t="s">
        <v>435</v>
      </c>
      <c r="C87" s="807">
        <v>6196.92</v>
      </c>
      <c r="D87" s="710">
        <f t="shared" si="59"/>
        <v>3.2338213625870727E-4</v>
      </c>
      <c r="E87" s="816">
        <v>0</v>
      </c>
      <c r="F87" s="421">
        <f t="shared" si="60"/>
        <v>0</v>
      </c>
      <c r="G87" s="807">
        <v>342275.3028</v>
      </c>
      <c r="H87" s="710">
        <f t="shared" si="62"/>
        <v>1.7009867050112764E-3</v>
      </c>
      <c r="I87" s="816">
        <v>27318.277900000001</v>
      </c>
      <c r="J87" s="196">
        <f t="shared" si="61"/>
        <v>1.0729957081709754E-3</v>
      </c>
    </row>
    <row r="88" spans="2:10" x14ac:dyDescent="0.25">
      <c r="B88" s="383" t="s">
        <v>436</v>
      </c>
      <c r="C88" s="806">
        <v>27579.333600000002</v>
      </c>
      <c r="D88" s="709">
        <f t="shared" si="59"/>
        <v>1.439209125849542E-3</v>
      </c>
      <c r="E88" s="815">
        <v>0</v>
      </c>
      <c r="F88" s="420">
        <f t="shared" si="60"/>
        <v>0</v>
      </c>
      <c r="G88" s="806">
        <v>891074.62060000002</v>
      </c>
      <c r="H88" s="709">
        <f t="shared" si="62"/>
        <v>4.4283244231011088E-3</v>
      </c>
      <c r="I88" s="815">
        <v>0</v>
      </c>
      <c r="J88" s="195">
        <f t="shared" si="61"/>
        <v>0</v>
      </c>
    </row>
    <row r="89" spans="2:10" x14ac:dyDescent="0.25">
      <c r="B89" s="384" t="s">
        <v>421</v>
      </c>
      <c r="C89" s="807">
        <v>801416.98910000001</v>
      </c>
      <c r="D89" s="710">
        <f t="shared" si="59"/>
        <v>4.182141095401895E-2</v>
      </c>
      <c r="E89" s="816">
        <v>0</v>
      </c>
      <c r="F89" s="421">
        <f t="shared" si="60"/>
        <v>0</v>
      </c>
      <c r="G89" s="807">
        <v>6581915.4417000003</v>
      </c>
      <c r="H89" s="710">
        <f t="shared" si="62"/>
        <v>3.2709782354299985E-2</v>
      </c>
      <c r="I89" s="816">
        <v>52068.345000000001</v>
      </c>
      <c r="J89" s="196">
        <f t="shared" si="61"/>
        <v>2.0451183241153594E-3</v>
      </c>
    </row>
    <row r="90" spans="2:10" x14ac:dyDescent="0.25">
      <c r="B90" s="383" t="s">
        <v>422</v>
      </c>
      <c r="C90" s="806">
        <v>5131632.5394649999</v>
      </c>
      <c r="D90" s="709">
        <f t="shared" si="59"/>
        <v>0.26779082077982069</v>
      </c>
      <c r="E90" s="815">
        <v>308635.701</v>
      </c>
      <c r="F90" s="420">
        <f t="shared" si="60"/>
        <v>0.88239403228237678</v>
      </c>
      <c r="G90" s="806">
        <v>57451361.602755003</v>
      </c>
      <c r="H90" s="709">
        <f t="shared" si="62"/>
        <v>0.28551286485365895</v>
      </c>
      <c r="I90" s="815">
        <v>17723526.076919999</v>
      </c>
      <c r="J90" s="195">
        <f t="shared" si="61"/>
        <v>0.69613712415567464</v>
      </c>
    </row>
    <row r="91" spans="2:10" x14ac:dyDescent="0.25">
      <c r="B91" s="798" t="s">
        <v>437</v>
      </c>
      <c r="C91" s="808">
        <v>245069.64079999999</v>
      </c>
      <c r="D91" s="800">
        <f t="shared" si="59"/>
        <v>1.2788795720141303E-2</v>
      </c>
      <c r="E91" s="817">
        <v>690</v>
      </c>
      <c r="F91" s="801">
        <f t="shared" si="60"/>
        <v>1.9727202015260054E-3</v>
      </c>
      <c r="G91" s="808">
        <v>1033971.3393400001</v>
      </c>
      <c r="H91" s="800">
        <f t="shared" si="62"/>
        <v>5.1384703692972473E-3</v>
      </c>
      <c r="I91" s="817">
        <v>1840.5</v>
      </c>
      <c r="J91" s="803">
        <f t="shared" si="61"/>
        <v>7.229037672571154E-5</v>
      </c>
    </row>
    <row r="92" spans="2:10" x14ac:dyDescent="0.25">
      <c r="B92" s="697" t="s">
        <v>438</v>
      </c>
      <c r="C92" s="811">
        <v>147419.47</v>
      </c>
      <c r="D92" s="722">
        <f t="shared" si="59"/>
        <v>7.6929866989934367E-3</v>
      </c>
      <c r="E92" s="820">
        <v>0</v>
      </c>
      <c r="F92" s="723">
        <f t="shared" si="60"/>
        <v>0</v>
      </c>
      <c r="G92" s="811">
        <v>481646.0711</v>
      </c>
      <c r="H92" s="722">
        <f t="shared" si="62"/>
        <v>2.3936099296674581E-3</v>
      </c>
      <c r="I92" s="820">
        <v>0</v>
      </c>
      <c r="J92" s="725">
        <f t="shared" si="61"/>
        <v>0</v>
      </c>
    </row>
    <row r="93" spans="2:10" x14ac:dyDescent="0.25">
      <c r="B93" s="700" t="s">
        <v>490</v>
      </c>
      <c r="C93" s="811">
        <v>810</v>
      </c>
      <c r="D93" s="722">
        <f t="shared" si="59"/>
        <v>4.2269309652142176E-5</v>
      </c>
      <c r="E93" s="820">
        <v>0</v>
      </c>
      <c r="F93" s="723">
        <f t="shared" si="60"/>
        <v>0</v>
      </c>
      <c r="G93" s="811">
        <v>167670.98983999999</v>
      </c>
      <c r="H93" s="722">
        <f t="shared" si="62"/>
        <v>8.332652756444243E-4</v>
      </c>
      <c r="I93" s="820">
        <v>0</v>
      </c>
      <c r="J93" s="725">
        <f t="shared" si="61"/>
        <v>0</v>
      </c>
    </row>
    <row r="94" spans="2:10" x14ac:dyDescent="0.25">
      <c r="B94" s="699" t="s">
        <v>440</v>
      </c>
      <c r="C94" s="809">
        <v>0</v>
      </c>
      <c r="D94" s="727">
        <f t="shared" si="59"/>
        <v>0</v>
      </c>
      <c r="E94" s="818">
        <v>0</v>
      </c>
      <c r="F94" s="728">
        <f t="shared" si="60"/>
        <v>0</v>
      </c>
      <c r="G94" s="809">
        <v>47292.608260000001</v>
      </c>
      <c r="H94" s="727">
        <f t="shared" si="62"/>
        <v>2.350274683492778E-4</v>
      </c>
      <c r="I94" s="818">
        <v>0</v>
      </c>
      <c r="J94" s="730">
        <f t="shared" si="61"/>
        <v>0</v>
      </c>
    </row>
    <row r="95" spans="2:10" x14ac:dyDescent="0.25">
      <c r="B95" s="699" t="s">
        <v>441</v>
      </c>
      <c r="C95" s="809">
        <v>175</v>
      </c>
      <c r="D95" s="727">
        <f t="shared" si="59"/>
        <v>9.1322582581788652E-6</v>
      </c>
      <c r="E95" s="818">
        <v>0</v>
      </c>
      <c r="F95" s="728">
        <f t="shared" si="60"/>
        <v>0</v>
      </c>
      <c r="G95" s="809">
        <v>38935.409460000003</v>
      </c>
      <c r="H95" s="727">
        <f t="shared" si="62"/>
        <v>1.9349515814855425E-4</v>
      </c>
      <c r="I95" s="818">
        <v>0</v>
      </c>
      <c r="J95" s="730">
        <f t="shared" si="61"/>
        <v>0</v>
      </c>
    </row>
    <row r="96" spans="2:10" x14ac:dyDescent="0.25">
      <c r="B96" s="701" t="s">
        <v>442</v>
      </c>
      <c r="C96" s="810">
        <v>0</v>
      </c>
      <c r="D96" s="732">
        <f t="shared" si="59"/>
        <v>0</v>
      </c>
      <c r="E96" s="819">
        <v>0</v>
      </c>
      <c r="F96" s="733">
        <f t="shared" si="60"/>
        <v>0</v>
      </c>
      <c r="G96" s="810">
        <v>70068.97004</v>
      </c>
      <c r="H96" s="732">
        <f t="shared" si="62"/>
        <v>3.482178979811378E-4</v>
      </c>
      <c r="I96" s="819">
        <v>0</v>
      </c>
      <c r="J96" s="735">
        <f t="shared" si="61"/>
        <v>0</v>
      </c>
    </row>
    <row r="97" spans="1:10" x14ac:dyDescent="0.25">
      <c r="B97" s="694" t="s">
        <v>443</v>
      </c>
      <c r="C97" s="809">
        <v>42376.770799999998</v>
      </c>
      <c r="D97" s="727">
        <f t="shared" si="59"/>
        <v>2.2114035148185882E-3</v>
      </c>
      <c r="E97" s="818">
        <v>690</v>
      </c>
      <c r="F97" s="728">
        <f t="shared" si="60"/>
        <v>1.9727202015260054E-3</v>
      </c>
      <c r="G97" s="809">
        <v>196668.5907</v>
      </c>
      <c r="H97" s="727">
        <f t="shared" si="62"/>
        <v>9.7737305419748322E-4</v>
      </c>
      <c r="I97" s="818">
        <v>1840.5</v>
      </c>
      <c r="J97" s="730">
        <f t="shared" si="61"/>
        <v>7.229037672571154E-5</v>
      </c>
    </row>
    <row r="98" spans="1:10" x14ac:dyDescent="0.25">
      <c r="B98" s="694" t="s">
        <v>444</v>
      </c>
      <c r="C98" s="809">
        <v>182</v>
      </c>
      <c r="D98" s="727">
        <f t="shared" si="59"/>
        <v>9.4975485885060198E-6</v>
      </c>
      <c r="E98" s="818">
        <v>0</v>
      </c>
      <c r="F98" s="728">
        <f t="shared" si="60"/>
        <v>0</v>
      </c>
      <c r="G98" s="809">
        <v>182</v>
      </c>
      <c r="H98" s="727">
        <f t="shared" si="62"/>
        <v>9.044753675755197E-7</v>
      </c>
      <c r="I98" s="818">
        <v>0</v>
      </c>
      <c r="J98" s="730">
        <f t="shared" si="61"/>
        <v>0</v>
      </c>
    </row>
    <row r="99" spans="1:10" x14ac:dyDescent="0.25">
      <c r="B99" s="694" t="s">
        <v>445</v>
      </c>
      <c r="C99" s="809">
        <v>0</v>
      </c>
      <c r="D99" s="727">
        <f t="shared" si="59"/>
        <v>0</v>
      </c>
      <c r="E99" s="818">
        <v>0</v>
      </c>
      <c r="F99" s="728">
        <f t="shared" si="60"/>
        <v>0</v>
      </c>
      <c r="G99" s="809">
        <v>54915.63</v>
      </c>
      <c r="H99" s="727">
        <f t="shared" si="62"/>
        <v>2.7291117928511668E-4</v>
      </c>
      <c r="I99" s="818">
        <v>0</v>
      </c>
      <c r="J99" s="730">
        <f t="shared" si="61"/>
        <v>0</v>
      </c>
    </row>
    <row r="100" spans="1:10" x14ac:dyDescent="0.25">
      <c r="B100" s="694" t="s">
        <v>446</v>
      </c>
      <c r="C100" s="809">
        <v>0</v>
      </c>
      <c r="D100" s="727">
        <f t="shared" si="59"/>
        <v>0</v>
      </c>
      <c r="E100" s="818">
        <v>0</v>
      </c>
      <c r="F100" s="728">
        <f t="shared" si="60"/>
        <v>0</v>
      </c>
      <c r="G100" s="809">
        <v>649.99990000000003</v>
      </c>
      <c r="H100" s="727">
        <f t="shared" si="62"/>
        <v>3.2302686729480828E-6</v>
      </c>
      <c r="I100" s="818">
        <v>0</v>
      </c>
      <c r="J100" s="730">
        <f t="shared" si="61"/>
        <v>0</v>
      </c>
    </row>
    <row r="101" spans="1:10" x14ac:dyDescent="0.25">
      <c r="B101" s="694" t="s">
        <v>447</v>
      </c>
      <c r="C101" s="809">
        <v>55091.4</v>
      </c>
      <c r="D101" s="727">
        <f t="shared" si="59"/>
        <v>2.874907957740772E-3</v>
      </c>
      <c r="E101" s="818">
        <v>0</v>
      </c>
      <c r="F101" s="728">
        <f t="shared" si="60"/>
        <v>0</v>
      </c>
      <c r="G101" s="809">
        <v>279278.31764000002</v>
      </c>
      <c r="H101" s="727">
        <f t="shared" si="62"/>
        <v>1.3879140604577569E-3</v>
      </c>
      <c r="I101" s="818">
        <v>0</v>
      </c>
      <c r="J101" s="730">
        <f t="shared" si="61"/>
        <v>0</v>
      </c>
    </row>
    <row r="102" spans="1:10" x14ac:dyDescent="0.25">
      <c r="B102" s="698" t="s">
        <v>448</v>
      </c>
      <c r="C102" s="810">
        <v>0</v>
      </c>
      <c r="D102" s="732">
        <f t="shared" si="59"/>
        <v>0</v>
      </c>
      <c r="E102" s="819">
        <v>0</v>
      </c>
      <c r="F102" s="733">
        <f t="shared" si="60"/>
        <v>0</v>
      </c>
      <c r="G102" s="810">
        <v>8780.73</v>
      </c>
      <c r="H102" s="732">
        <f t="shared" si="62"/>
        <v>4.3637109858963698E-5</v>
      </c>
      <c r="I102" s="819">
        <v>0</v>
      </c>
      <c r="J102" s="735">
        <f t="shared" si="61"/>
        <v>0</v>
      </c>
    </row>
    <row r="103" spans="1:10" x14ac:dyDescent="0.25">
      <c r="B103" s="383" t="s">
        <v>423</v>
      </c>
      <c r="C103" s="806">
        <v>30498.4624</v>
      </c>
      <c r="D103" s="709">
        <f t="shared" si="59"/>
        <v>1.5915419149380434E-3</v>
      </c>
      <c r="E103" s="815">
        <v>70.099999999999994</v>
      </c>
      <c r="F103" s="420">
        <f t="shared" si="60"/>
        <v>2.0041693641590285E-4</v>
      </c>
      <c r="G103" s="806">
        <v>1122719.9074000001</v>
      </c>
      <c r="H103" s="709">
        <f t="shared" si="62"/>
        <v>5.5795192358789481E-3</v>
      </c>
      <c r="I103" s="815">
        <v>10412.816500000001</v>
      </c>
      <c r="J103" s="195">
        <f t="shared" si="61"/>
        <v>4.0899018069041307E-4</v>
      </c>
    </row>
    <row r="104" spans="1:10" x14ac:dyDescent="0.25">
      <c r="B104" s="695" t="s">
        <v>449</v>
      </c>
      <c r="C104" s="812">
        <v>913.99</v>
      </c>
      <c r="D104" s="712">
        <f t="shared" si="59"/>
        <v>4.7695958430816573E-5</v>
      </c>
      <c r="E104" s="821">
        <v>0</v>
      </c>
      <c r="F104" s="713">
        <f t="shared" si="60"/>
        <v>0</v>
      </c>
      <c r="G104" s="812">
        <v>129678.5404</v>
      </c>
      <c r="H104" s="712">
        <f t="shared" si="62"/>
        <v>6.4445629392827957E-4</v>
      </c>
      <c r="I104" s="821">
        <v>3702.69</v>
      </c>
      <c r="J104" s="715">
        <f t="shared" si="61"/>
        <v>1.4543268405244492E-4</v>
      </c>
    </row>
    <row r="105" spans="1:10" x14ac:dyDescent="0.25">
      <c r="B105" s="696" t="s">
        <v>450</v>
      </c>
      <c r="C105" s="813">
        <v>1256.5</v>
      </c>
      <c r="D105" s="717">
        <f t="shared" si="59"/>
        <v>6.5569614293724255E-5</v>
      </c>
      <c r="E105" s="822">
        <v>70.099999999999994</v>
      </c>
      <c r="F105" s="718">
        <f t="shared" si="60"/>
        <v>2.0041693641590285E-4</v>
      </c>
      <c r="G105" s="813">
        <v>51071.410600000003</v>
      </c>
      <c r="H105" s="717">
        <f t="shared" si="62"/>
        <v>2.5380677403865547E-4</v>
      </c>
      <c r="I105" s="822">
        <v>922.1</v>
      </c>
      <c r="J105" s="720">
        <f t="shared" si="61"/>
        <v>3.6217851876543667E-5</v>
      </c>
    </row>
    <row r="106" spans="1:10" x14ac:dyDescent="0.25">
      <c r="B106" s="384" t="s">
        <v>425</v>
      </c>
      <c r="C106" s="807">
        <v>4244808.3543999996</v>
      </c>
      <c r="D106" s="710">
        <f t="shared" si="59"/>
        <v>0.22151249227917733</v>
      </c>
      <c r="E106" s="816">
        <v>18104.538</v>
      </c>
      <c r="F106" s="421">
        <f t="shared" si="60"/>
        <v>5.1761141814340911E-2</v>
      </c>
      <c r="G106" s="807">
        <v>49342084.005955003</v>
      </c>
      <c r="H106" s="710">
        <f t="shared" si="62"/>
        <v>0.24521263499026552</v>
      </c>
      <c r="I106" s="816">
        <v>2468687.0762</v>
      </c>
      <c r="J106" s="196">
        <f t="shared" si="61"/>
        <v>9.6964041704098544E-2</v>
      </c>
    </row>
    <row r="107" spans="1:10" x14ac:dyDescent="0.25">
      <c r="B107" s="383" t="s">
        <v>451</v>
      </c>
      <c r="C107" s="806">
        <v>14686.408100000001</v>
      </c>
      <c r="D107" s="709">
        <f t="shared" si="59"/>
        <v>7.6640040945262847E-4</v>
      </c>
      <c r="E107" s="815">
        <v>0</v>
      </c>
      <c r="F107" s="420">
        <f t="shared" si="60"/>
        <v>0</v>
      </c>
      <c r="G107" s="806">
        <v>159389.00700000001</v>
      </c>
      <c r="H107" s="709">
        <f t="shared" si="62"/>
        <v>7.9210676205396756E-4</v>
      </c>
      <c r="I107" s="815">
        <v>75145.966899999999</v>
      </c>
      <c r="J107" s="195">
        <f t="shared" si="61"/>
        <v>2.9515513483395002E-3</v>
      </c>
    </row>
    <row r="108" spans="1:10" x14ac:dyDescent="0.25">
      <c r="B108" s="384" t="s">
        <v>175</v>
      </c>
      <c r="C108" s="807">
        <v>1802284.0836</v>
      </c>
      <c r="D108" s="710">
        <f t="shared" si="59"/>
        <v>9.4050992605945308E-2</v>
      </c>
      <c r="E108" s="816">
        <v>0</v>
      </c>
      <c r="F108" s="421">
        <f t="shared" si="60"/>
        <v>0</v>
      </c>
      <c r="G108" s="807">
        <v>10295904.329700001</v>
      </c>
      <c r="H108" s="710">
        <f t="shared" si="62"/>
        <v>5.1166988203998863E-2</v>
      </c>
      <c r="I108" s="816">
        <v>347787.72240000003</v>
      </c>
      <c r="J108" s="196">
        <f t="shared" si="61"/>
        <v>1.3660258338969404E-2</v>
      </c>
    </row>
    <row r="109" spans="1:10" ht="15.75" thickBot="1" x14ac:dyDescent="0.3">
      <c r="B109" s="752" t="s">
        <v>280</v>
      </c>
      <c r="C109" s="814">
        <f>SUM(C69:C74,C80:C91,C103,C106:C108)</f>
        <v>19162839.579494998</v>
      </c>
      <c r="D109" s="754"/>
      <c r="E109" s="823">
        <f t="shared" ref="E109:I109" si="63">SUM(E69:E74,E80:E91,E103,E106:E108)</f>
        <v>349770.83899999998</v>
      </c>
      <c r="F109" s="755"/>
      <c r="G109" s="814">
        <f t="shared" si="63"/>
        <v>201221621.42221501</v>
      </c>
      <c r="H109" s="756"/>
      <c r="I109" s="823">
        <f t="shared" si="63"/>
        <v>25459820.288159996</v>
      </c>
      <c r="J109" s="758"/>
    </row>
    <row r="111" spans="1:10" x14ac:dyDescent="0.25">
      <c r="A111" s="11" t="s">
        <v>491</v>
      </c>
    </row>
    <row r="112" spans="1:10" x14ac:dyDescent="0.25">
      <c r="A112" s="11" t="s">
        <v>266</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24" location="'Notes &amp; Caveats'!A54" display="Table OC1.2 Breakdown of welfare benefits financial gain by each type of welfare/social security benefit, 2017/18 to 2020/21" xr:uid="{091C2833-7568-4235-BD2D-73D66381523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0"/>
  <sheetViews>
    <sheetView workbookViewId="0">
      <selection activeCell="A3" sqref="A3"/>
    </sheetView>
  </sheetViews>
  <sheetFormatPr defaultRowHeight="15" x14ac:dyDescent="0.25"/>
  <cols>
    <col min="1" max="1" width="9.140625" style="2"/>
    <col min="2" max="2" width="76.5703125" style="2" customWidth="1"/>
    <col min="3" max="6" width="23" style="2" customWidth="1"/>
    <col min="7" max="8" width="9.28515625" style="2" bestFit="1" customWidth="1"/>
    <col min="9" max="14" width="9.5703125" style="2" bestFit="1" customWidth="1"/>
    <col min="15" max="17" width="9.28515625" style="2" bestFit="1" customWidth="1"/>
    <col min="18" max="20" width="9.5703125" style="2" bestFit="1" customWidth="1"/>
    <col min="21" max="16384" width="9.140625" style="2"/>
  </cols>
  <sheetData>
    <row r="1" spans="1:21" ht="18.75" x14ac:dyDescent="0.3">
      <c r="A1" s="901" t="s">
        <v>1</v>
      </c>
      <c r="B1" s="901"/>
      <c r="C1" s="901"/>
    </row>
    <row r="2" spans="1:21" x14ac:dyDescent="0.25">
      <c r="A2" s="5" t="s">
        <v>15</v>
      </c>
    </row>
    <row r="3" spans="1:21" x14ac:dyDescent="0.25">
      <c r="A3" s="215" t="s">
        <v>20</v>
      </c>
    </row>
    <row r="5" spans="1:21" x14ac:dyDescent="0.25">
      <c r="A5" s="5" t="s">
        <v>492</v>
      </c>
      <c r="B5" s="214"/>
      <c r="C5" s="214"/>
      <c r="D5" s="214"/>
      <c r="E5" s="214"/>
      <c r="F5" s="214"/>
      <c r="G5" s="214"/>
      <c r="H5" s="214"/>
      <c r="I5" s="214"/>
      <c r="J5" s="214"/>
      <c r="K5" s="214"/>
      <c r="L5" s="214"/>
      <c r="M5" s="214"/>
      <c r="N5" s="214"/>
      <c r="O5" s="214"/>
      <c r="P5" s="214"/>
      <c r="Q5" s="214"/>
      <c r="R5" s="214"/>
      <c r="S5" s="214"/>
      <c r="T5" s="214"/>
      <c r="U5" s="214"/>
    </row>
    <row r="6" spans="1:21" x14ac:dyDescent="0.25">
      <c r="A6" s="214"/>
      <c r="B6" s="214"/>
      <c r="C6" s="214"/>
      <c r="D6" s="214"/>
      <c r="E6" s="214"/>
      <c r="F6" s="214"/>
      <c r="G6" s="214"/>
      <c r="H6" s="214"/>
      <c r="I6" s="214"/>
      <c r="J6" s="214"/>
      <c r="K6" s="214"/>
      <c r="L6" s="214"/>
      <c r="M6" s="214"/>
      <c r="N6" s="214"/>
      <c r="O6" s="214"/>
      <c r="P6" s="214"/>
      <c r="Q6" s="214"/>
      <c r="R6" s="214"/>
      <c r="S6" s="214"/>
      <c r="T6" s="214"/>
      <c r="U6" s="214"/>
    </row>
    <row r="7" spans="1:21" ht="45.75" thickBot="1" x14ac:dyDescent="0.3">
      <c r="A7" s="214"/>
      <c r="B7" s="5" t="s">
        <v>493</v>
      </c>
      <c r="C7" s="444" t="s">
        <v>494</v>
      </c>
      <c r="D7" s="214"/>
      <c r="E7" s="214"/>
      <c r="F7" s="214"/>
      <c r="G7" s="214"/>
      <c r="H7" s="214"/>
      <c r="I7" s="214"/>
      <c r="J7" s="214"/>
      <c r="K7" s="214"/>
      <c r="L7" s="214"/>
      <c r="M7" s="214"/>
      <c r="N7" s="214"/>
      <c r="O7" s="214"/>
      <c r="P7" s="214"/>
      <c r="Q7" s="214"/>
      <c r="R7" s="214"/>
      <c r="S7" s="214"/>
      <c r="T7" s="214"/>
      <c r="U7" s="214"/>
    </row>
    <row r="8" spans="1:21" x14ac:dyDescent="0.25">
      <c r="A8" s="214"/>
      <c r="B8" s="246" t="s">
        <v>495</v>
      </c>
      <c r="C8" s="840">
        <v>0.9</v>
      </c>
      <c r="D8" s="214"/>
      <c r="E8" s="214"/>
      <c r="F8" s="214"/>
      <c r="G8" s="214"/>
      <c r="H8" s="850"/>
      <c r="I8" s="214"/>
      <c r="J8" s="214"/>
      <c r="K8" s="214"/>
      <c r="L8" s="214"/>
      <c r="M8" s="214"/>
      <c r="N8" s="214"/>
      <c r="O8" s="214"/>
      <c r="P8" s="214"/>
      <c r="Q8" s="214"/>
      <c r="R8" s="214"/>
      <c r="S8" s="214"/>
      <c r="T8" s="214"/>
      <c r="U8" s="214"/>
    </row>
    <row r="9" spans="1:21" x14ac:dyDescent="0.25">
      <c r="A9" s="214"/>
      <c r="B9" s="2" t="s">
        <v>496</v>
      </c>
      <c r="C9" s="838">
        <v>0.9</v>
      </c>
      <c r="D9" s="214"/>
      <c r="E9" s="214"/>
      <c r="F9" s="214"/>
      <c r="G9" s="214"/>
      <c r="H9" s="850"/>
      <c r="I9" s="214"/>
      <c r="J9" s="214"/>
      <c r="K9" s="214"/>
      <c r="L9" s="214"/>
      <c r="M9" s="214"/>
      <c r="N9" s="214"/>
      <c r="O9" s="214"/>
      <c r="P9" s="214"/>
      <c r="Q9" s="214"/>
      <c r="R9" s="214"/>
      <c r="S9" s="214"/>
      <c r="T9" s="214"/>
      <c r="U9" s="214"/>
    </row>
    <row r="10" spans="1:21" x14ac:dyDescent="0.25">
      <c r="A10" s="214"/>
      <c r="B10" s="142" t="s">
        <v>497</v>
      </c>
      <c r="C10" s="841">
        <v>0.98</v>
      </c>
      <c r="D10" s="214"/>
      <c r="E10" s="214"/>
      <c r="F10" s="214"/>
      <c r="G10" s="214"/>
      <c r="H10" s="850"/>
      <c r="I10" s="214"/>
      <c r="J10" s="214"/>
      <c r="K10" s="214"/>
      <c r="L10" s="214"/>
      <c r="M10" s="214"/>
      <c r="N10" s="214"/>
      <c r="O10" s="214"/>
      <c r="P10" s="214"/>
      <c r="Q10" s="214"/>
      <c r="R10" s="214"/>
      <c r="S10" s="214"/>
      <c r="T10" s="214"/>
      <c r="U10" s="214"/>
    </row>
    <row r="11" spans="1:21" ht="15.75" thickBot="1" x14ac:dyDescent="0.3">
      <c r="A11" s="214"/>
      <c r="B11" s="445" t="s">
        <v>498</v>
      </c>
      <c r="C11" s="839">
        <v>0.99</v>
      </c>
      <c r="D11" s="214"/>
      <c r="E11" s="214"/>
      <c r="F11" s="214"/>
      <c r="G11" s="214"/>
      <c r="H11" s="850"/>
      <c r="I11" s="214"/>
      <c r="J11" s="214"/>
      <c r="K11" s="214"/>
      <c r="L11" s="214"/>
      <c r="M11" s="214"/>
      <c r="N11" s="214"/>
      <c r="O11" s="214"/>
      <c r="P11" s="214"/>
      <c r="Q11" s="214"/>
      <c r="R11" s="214"/>
      <c r="S11" s="214"/>
      <c r="T11" s="214"/>
      <c r="U11" s="214"/>
    </row>
    <row r="12" spans="1:21" x14ac:dyDescent="0.25">
      <c r="A12" s="214"/>
      <c r="B12" s="214"/>
      <c r="C12" s="214"/>
      <c r="D12" s="214"/>
      <c r="E12" s="214"/>
      <c r="F12" s="214"/>
      <c r="G12" s="214"/>
      <c r="H12" s="214"/>
      <c r="I12" s="214"/>
      <c r="J12" s="214"/>
      <c r="K12" s="214"/>
      <c r="L12" s="214"/>
      <c r="M12" s="214"/>
      <c r="N12" s="214"/>
      <c r="O12" s="214"/>
      <c r="P12" s="214"/>
      <c r="Q12" s="214"/>
      <c r="R12" s="214"/>
      <c r="S12" s="214"/>
      <c r="T12" s="214"/>
      <c r="U12" s="214"/>
    </row>
    <row r="13" spans="1:21" x14ac:dyDescent="0.25">
      <c r="A13" s="214"/>
      <c r="B13" s="214"/>
      <c r="C13" s="214"/>
      <c r="D13" s="214"/>
      <c r="E13" s="214"/>
      <c r="F13" s="214"/>
      <c r="G13" s="214"/>
      <c r="H13" s="214"/>
      <c r="I13" s="214"/>
      <c r="J13" s="214"/>
      <c r="K13" s="214"/>
      <c r="L13" s="214"/>
      <c r="M13" s="214"/>
      <c r="N13" s="214"/>
      <c r="O13" s="214"/>
      <c r="P13" s="214"/>
      <c r="Q13" s="214"/>
      <c r="R13" s="214"/>
      <c r="S13" s="214"/>
      <c r="T13" s="214"/>
      <c r="U13" s="214"/>
    </row>
    <row r="14" spans="1:21" x14ac:dyDescent="0.25">
      <c r="A14" s="5" t="s">
        <v>499</v>
      </c>
      <c r="B14" s="214"/>
      <c r="C14" s="214"/>
      <c r="D14" s="214"/>
      <c r="E14" s="214"/>
      <c r="F14" s="214"/>
      <c r="G14" s="214"/>
      <c r="H14" s="214"/>
      <c r="I14" s="214"/>
      <c r="J14" s="214"/>
      <c r="K14" s="214"/>
      <c r="L14" s="214"/>
      <c r="M14" s="214"/>
      <c r="N14" s="214"/>
      <c r="O14" s="214"/>
      <c r="P14" s="214"/>
      <c r="Q14" s="214"/>
      <c r="R14" s="214"/>
      <c r="S14" s="214"/>
      <c r="T14" s="214"/>
      <c r="U14" s="214"/>
    </row>
    <row r="15" spans="1:21" x14ac:dyDescent="0.25">
      <c r="A15" s="214"/>
      <c r="B15" s="214"/>
      <c r="C15" s="214"/>
      <c r="D15" s="214"/>
      <c r="E15" s="214"/>
      <c r="F15" s="214"/>
      <c r="G15" s="214"/>
      <c r="H15" s="214"/>
      <c r="I15" s="214"/>
      <c r="J15" s="214"/>
      <c r="K15" s="214"/>
      <c r="L15" s="214"/>
      <c r="M15" s="214"/>
      <c r="N15" s="214"/>
      <c r="O15" s="214"/>
      <c r="P15" s="214"/>
      <c r="Q15" s="214"/>
      <c r="R15" s="214"/>
      <c r="S15" s="214"/>
      <c r="T15" s="214"/>
      <c r="U15" s="214"/>
    </row>
    <row r="16" spans="1:21" ht="45.75" thickBot="1" x14ac:dyDescent="0.3">
      <c r="A16" s="214"/>
      <c r="B16" s="5" t="s">
        <v>493</v>
      </c>
      <c r="C16" s="444" t="s">
        <v>500</v>
      </c>
      <c r="D16" s="836" t="s">
        <v>501</v>
      </c>
      <c r="E16" s="444" t="s">
        <v>494</v>
      </c>
      <c r="F16" s="836" t="s">
        <v>502</v>
      </c>
      <c r="G16" s="214"/>
      <c r="H16" s="214"/>
      <c r="I16" s="214"/>
      <c r="J16" s="214"/>
      <c r="K16" s="214"/>
      <c r="L16" s="214"/>
      <c r="M16" s="214"/>
      <c r="N16" s="214"/>
      <c r="O16" s="214"/>
      <c r="P16" s="214"/>
      <c r="Q16" s="214"/>
      <c r="R16" s="214"/>
      <c r="S16" s="214"/>
      <c r="T16" s="214"/>
      <c r="U16" s="214"/>
    </row>
    <row r="17" spans="1:21" x14ac:dyDescent="0.25">
      <c r="A17" s="214"/>
      <c r="B17" s="246" t="s">
        <v>503</v>
      </c>
      <c r="C17" s="842">
        <v>9</v>
      </c>
      <c r="D17" s="845">
        <v>1</v>
      </c>
      <c r="E17" s="849">
        <f>C17/SUM($C17:$D17)</f>
        <v>0.9</v>
      </c>
      <c r="F17" s="652">
        <f>D17/SUM($C17:$D17)</f>
        <v>0.1</v>
      </c>
      <c r="G17" s="214"/>
      <c r="H17" s="214"/>
      <c r="I17" s="214"/>
      <c r="J17" s="214"/>
      <c r="K17" s="214"/>
      <c r="L17" s="214"/>
      <c r="M17" s="214"/>
      <c r="N17" s="214"/>
      <c r="O17" s="214"/>
      <c r="P17" s="214"/>
      <c r="Q17" s="214"/>
      <c r="R17" s="214"/>
      <c r="S17" s="214"/>
      <c r="T17" s="214"/>
      <c r="U17" s="214"/>
    </row>
    <row r="18" spans="1:21" x14ac:dyDescent="0.25">
      <c r="A18" s="214"/>
      <c r="B18" s="2" t="s">
        <v>504</v>
      </c>
      <c r="C18" s="147">
        <v>10</v>
      </c>
      <c r="D18" s="846">
        <v>0</v>
      </c>
      <c r="E18" s="251">
        <f t="shared" ref="E18:E20" si="0">C18/SUM($C18:$D18)</f>
        <v>1</v>
      </c>
      <c r="F18" s="352">
        <f t="shared" ref="F18:F20" si="1">D18/SUM($C18:$D18)</f>
        <v>0</v>
      </c>
      <c r="G18" s="214"/>
      <c r="H18" s="214"/>
      <c r="I18" s="214"/>
      <c r="J18" s="214"/>
      <c r="K18" s="214"/>
      <c r="L18" s="214"/>
      <c r="M18" s="214"/>
      <c r="N18" s="214"/>
      <c r="O18" s="214"/>
      <c r="P18" s="214"/>
      <c r="Q18" s="214"/>
      <c r="R18" s="214"/>
      <c r="S18" s="214"/>
      <c r="T18" s="214"/>
      <c r="U18" s="214"/>
    </row>
    <row r="19" spans="1:21" x14ac:dyDescent="0.25">
      <c r="A19" s="214"/>
      <c r="B19" s="142" t="s">
        <v>505</v>
      </c>
      <c r="C19" s="843">
        <v>10</v>
      </c>
      <c r="D19" s="847">
        <v>0</v>
      </c>
      <c r="E19" s="193">
        <f t="shared" si="0"/>
        <v>1</v>
      </c>
      <c r="F19" s="351">
        <f t="shared" si="1"/>
        <v>0</v>
      </c>
      <c r="G19" s="214"/>
      <c r="H19" s="214"/>
      <c r="I19" s="214"/>
      <c r="J19" s="214"/>
      <c r="K19" s="214"/>
      <c r="L19" s="214"/>
      <c r="M19" s="214"/>
      <c r="N19" s="214"/>
      <c r="O19" s="214"/>
      <c r="P19" s="214"/>
      <c r="Q19" s="214"/>
      <c r="R19" s="214"/>
      <c r="S19" s="214"/>
      <c r="T19" s="214"/>
      <c r="U19" s="214"/>
    </row>
    <row r="20" spans="1:21" ht="15.75" thickBot="1" x14ac:dyDescent="0.3">
      <c r="A20" s="214"/>
      <c r="B20" s="445" t="s">
        <v>506</v>
      </c>
      <c r="C20" s="844">
        <v>9</v>
      </c>
      <c r="D20" s="848">
        <v>1</v>
      </c>
      <c r="E20" s="387">
        <f t="shared" si="0"/>
        <v>0.9</v>
      </c>
      <c r="F20" s="391">
        <f t="shared" si="1"/>
        <v>0.1</v>
      </c>
      <c r="G20" s="214"/>
      <c r="H20" s="214"/>
      <c r="I20" s="214"/>
      <c r="J20" s="214"/>
      <c r="K20" s="214"/>
      <c r="L20" s="214"/>
      <c r="M20" s="214"/>
      <c r="N20" s="214"/>
      <c r="O20" s="214"/>
      <c r="P20" s="214"/>
      <c r="Q20" s="214"/>
      <c r="R20" s="214"/>
      <c r="S20" s="214"/>
      <c r="T20" s="214"/>
      <c r="U20" s="214"/>
    </row>
    <row r="21" spans="1:21" x14ac:dyDescent="0.25">
      <c r="A21" s="214"/>
      <c r="B21" s="214"/>
      <c r="C21" s="214"/>
      <c r="D21" s="214"/>
      <c r="E21" s="214"/>
      <c r="F21" s="214"/>
      <c r="G21" s="214"/>
      <c r="H21" s="214"/>
      <c r="I21" s="214"/>
      <c r="J21" s="214"/>
      <c r="K21" s="214"/>
      <c r="L21" s="214"/>
      <c r="M21" s="214"/>
      <c r="N21" s="214"/>
      <c r="O21" s="214"/>
      <c r="P21" s="214"/>
      <c r="Q21" s="214"/>
      <c r="R21" s="214"/>
      <c r="S21" s="214"/>
      <c r="T21" s="214"/>
      <c r="U21" s="214"/>
    </row>
    <row r="22" spans="1:21" x14ac:dyDescent="0.25">
      <c r="A22" s="214"/>
      <c r="B22" s="214"/>
      <c r="C22" s="214"/>
      <c r="D22" s="214"/>
      <c r="E22" s="214"/>
      <c r="F22" s="214"/>
      <c r="G22" s="214"/>
      <c r="H22" s="214"/>
      <c r="I22" s="214"/>
      <c r="J22" s="214"/>
      <c r="K22" s="214"/>
      <c r="L22" s="214"/>
      <c r="M22" s="214"/>
      <c r="N22" s="214"/>
      <c r="O22" s="214"/>
      <c r="P22" s="214"/>
      <c r="Q22" s="214"/>
      <c r="R22" s="214"/>
      <c r="S22" s="214"/>
      <c r="T22" s="214"/>
      <c r="U22" s="214"/>
    </row>
    <row r="23" spans="1:21" x14ac:dyDescent="0.25">
      <c r="A23" s="214"/>
      <c r="B23" s="214"/>
      <c r="C23" s="214"/>
      <c r="D23" s="214"/>
      <c r="E23" s="214"/>
      <c r="F23" s="214"/>
      <c r="G23" s="214"/>
      <c r="H23" s="214"/>
      <c r="I23" s="214"/>
      <c r="J23" s="214"/>
      <c r="K23" s="214"/>
      <c r="L23" s="214"/>
      <c r="M23" s="214"/>
      <c r="N23" s="214"/>
      <c r="O23" s="214"/>
      <c r="P23" s="214"/>
      <c r="Q23" s="214"/>
      <c r="R23" s="214"/>
      <c r="S23" s="214"/>
      <c r="T23" s="214"/>
      <c r="U23" s="214"/>
    </row>
    <row r="24" spans="1:21" x14ac:dyDescent="0.25">
      <c r="A24" s="214"/>
      <c r="B24" s="214"/>
      <c r="C24" s="214"/>
      <c r="D24" s="214"/>
      <c r="E24" s="214"/>
      <c r="F24" s="214"/>
      <c r="G24" s="214"/>
      <c r="H24" s="214"/>
      <c r="I24" s="214"/>
      <c r="J24" s="214"/>
      <c r="K24" s="214"/>
      <c r="L24" s="214"/>
      <c r="M24" s="214"/>
      <c r="N24" s="214"/>
      <c r="O24" s="214"/>
      <c r="P24" s="214"/>
      <c r="Q24" s="214"/>
      <c r="R24" s="214"/>
      <c r="S24" s="214"/>
      <c r="T24" s="214"/>
      <c r="U24" s="214"/>
    </row>
    <row r="25" spans="1:21" x14ac:dyDescent="0.25">
      <c r="A25" s="214"/>
      <c r="B25" s="214"/>
      <c r="C25" s="214"/>
      <c r="D25" s="214"/>
      <c r="E25" s="214"/>
      <c r="F25" s="214"/>
      <c r="G25" s="214"/>
      <c r="H25" s="214"/>
      <c r="I25" s="214"/>
      <c r="J25" s="214"/>
      <c r="K25" s="214"/>
      <c r="L25" s="214"/>
      <c r="M25" s="214"/>
      <c r="N25" s="214"/>
      <c r="O25" s="214"/>
      <c r="P25" s="214"/>
      <c r="Q25" s="214"/>
      <c r="R25" s="214"/>
      <c r="S25" s="214"/>
      <c r="T25" s="214"/>
      <c r="U25" s="214"/>
    </row>
    <row r="26" spans="1:21" x14ac:dyDescent="0.25">
      <c r="A26" s="214"/>
      <c r="B26" s="214"/>
      <c r="C26" s="214"/>
      <c r="D26" s="214"/>
      <c r="E26" s="214"/>
      <c r="F26" s="214"/>
      <c r="G26" s="214"/>
      <c r="H26" s="214"/>
      <c r="I26" s="214"/>
      <c r="J26" s="214"/>
      <c r="K26" s="214"/>
      <c r="L26" s="214"/>
      <c r="M26" s="214"/>
      <c r="N26" s="214"/>
      <c r="O26" s="214"/>
      <c r="P26" s="214"/>
      <c r="Q26" s="214"/>
      <c r="R26" s="214"/>
      <c r="S26" s="214"/>
      <c r="T26" s="214"/>
      <c r="U26" s="214"/>
    </row>
    <row r="27" spans="1:21" x14ac:dyDescent="0.25">
      <c r="A27" s="214"/>
      <c r="B27" s="214"/>
      <c r="C27" s="214"/>
      <c r="D27" s="214"/>
      <c r="E27" s="214"/>
      <c r="F27" s="214"/>
      <c r="G27" s="214"/>
      <c r="H27" s="214"/>
      <c r="I27" s="214"/>
      <c r="J27" s="214"/>
      <c r="K27" s="214"/>
      <c r="L27" s="214"/>
      <c r="M27" s="214"/>
      <c r="N27" s="214"/>
      <c r="O27" s="214"/>
      <c r="P27" s="214"/>
      <c r="Q27" s="214"/>
      <c r="R27" s="214"/>
      <c r="S27" s="214"/>
      <c r="T27" s="214"/>
      <c r="U27" s="214"/>
    </row>
    <row r="28" spans="1:21" x14ac:dyDescent="0.25">
      <c r="A28" s="214"/>
      <c r="B28" s="214"/>
      <c r="C28" s="214"/>
      <c r="D28" s="214"/>
      <c r="E28" s="214"/>
      <c r="F28" s="214"/>
      <c r="G28" s="214"/>
      <c r="H28" s="214"/>
      <c r="I28" s="214"/>
      <c r="J28" s="214"/>
      <c r="K28" s="214"/>
      <c r="L28" s="214"/>
      <c r="M28" s="214"/>
      <c r="N28" s="214"/>
      <c r="O28" s="214"/>
      <c r="P28" s="214"/>
      <c r="Q28" s="214"/>
      <c r="R28" s="214"/>
      <c r="S28" s="214"/>
      <c r="T28" s="214"/>
      <c r="U28" s="214"/>
    </row>
    <row r="29" spans="1:21" x14ac:dyDescent="0.25">
      <c r="A29" s="214"/>
      <c r="B29" s="214"/>
      <c r="C29" s="214"/>
      <c r="D29" s="214"/>
      <c r="E29" s="214"/>
      <c r="F29" s="214"/>
      <c r="G29" s="214"/>
      <c r="H29" s="214"/>
      <c r="I29" s="214"/>
      <c r="J29" s="214"/>
      <c r="K29" s="214"/>
      <c r="L29" s="214"/>
      <c r="M29" s="214"/>
      <c r="N29" s="214"/>
      <c r="O29" s="214"/>
      <c r="P29" s="214"/>
      <c r="Q29" s="214"/>
      <c r="R29" s="214"/>
      <c r="S29" s="214"/>
      <c r="T29" s="214"/>
      <c r="U29" s="214"/>
    </row>
    <row r="30" spans="1:21" x14ac:dyDescent="0.25">
      <c r="A30" s="214"/>
      <c r="B30" s="214"/>
      <c r="C30" s="214"/>
      <c r="D30" s="214"/>
      <c r="E30" s="214"/>
      <c r="F30" s="214"/>
      <c r="G30" s="214"/>
      <c r="H30" s="214"/>
      <c r="I30" s="214"/>
      <c r="J30" s="214"/>
      <c r="K30" s="214"/>
      <c r="L30" s="214"/>
      <c r="M30" s="214"/>
      <c r="N30" s="214"/>
      <c r="O30" s="214"/>
      <c r="P30" s="214"/>
      <c r="Q30" s="214"/>
      <c r="R30" s="214"/>
      <c r="S30" s="214"/>
      <c r="T30" s="214"/>
      <c r="U30" s="214"/>
    </row>
    <row r="31" spans="1:21" x14ac:dyDescent="0.25">
      <c r="A31" s="214"/>
      <c r="B31" s="214"/>
      <c r="C31" s="214"/>
      <c r="D31" s="214"/>
      <c r="E31" s="214"/>
      <c r="F31" s="214"/>
      <c r="G31" s="214"/>
      <c r="H31" s="214"/>
      <c r="I31" s="214"/>
      <c r="J31" s="214"/>
      <c r="K31" s="214"/>
      <c r="L31" s="214"/>
      <c r="M31" s="214"/>
      <c r="N31" s="214"/>
      <c r="O31" s="214"/>
      <c r="P31" s="214"/>
      <c r="Q31" s="214"/>
      <c r="R31" s="214"/>
      <c r="S31" s="214"/>
      <c r="T31" s="214"/>
      <c r="U31" s="214"/>
    </row>
    <row r="32" spans="1:21" x14ac:dyDescent="0.25">
      <c r="A32" s="214"/>
      <c r="B32" s="214"/>
      <c r="C32" s="214"/>
      <c r="D32" s="214"/>
      <c r="E32" s="214"/>
      <c r="F32" s="214"/>
      <c r="G32" s="214"/>
      <c r="H32" s="214"/>
      <c r="I32" s="214"/>
      <c r="J32" s="214"/>
      <c r="K32" s="214"/>
      <c r="L32" s="214"/>
      <c r="M32" s="214"/>
      <c r="N32" s="214"/>
      <c r="O32" s="214"/>
      <c r="P32" s="214"/>
      <c r="Q32" s="214"/>
      <c r="R32" s="214"/>
      <c r="S32" s="214"/>
      <c r="T32" s="214"/>
      <c r="U32" s="214"/>
    </row>
    <row r="33" spans="1:21" x14ac:dyDescent="0.25">
      <c r="A33" s="214"/>
      <c r="B33" s="214"/>
      <c r="C33" s="214"/>
      <c r="D33" s="214"/>
      <c r="E33" s="214"/>
      <c r="F33" s="214"/>
      <c r="G33" s="214"/>
      <c r="H33" s="214"/>
      <c r="I33" s="214"/>
      <c r="J33" s="214"/>
      <c r="K33" s="214"/>
      <c r="L33" s="214"/>
      <c r="M33" s="214"/>
      <c r="N33" s="214"/>
      <c r="O33" s="214"/>
      <c r="P33" s="214"/>
      <c r="Q33" s="214"/>
      <c r="R33" s="214"/>
      <c r="S33" s="214"/>
      <c r="T33" s="214"/>
      <c r="U33" s="214"/>
    </row>
    <row r="34" spans="1:21" x14ac:dyDescent="0.25">
      <c r="A34" s="214"/>
      <c r="B34" s="214"/>
      <c r="C34" s="214"/>
      <c r="D34" s="214"/>
      <c r="E34" s="214"/>
      <c r="F34" s="214"/>
      <c r="G34" s="214"/>
      <c r="H34" s="214"/>
      <c r="I34" s="214"/>
      <c r="J34" s="214"/>
      <c r="K34" s="214"/>
      <c r="L34" s="214"/>
      <c r="M34" s="214"/>
      <c r="N34" s="214"/>
      <c r="O34" s="214"/>
      <c r="P34" s="214"/>
      <c r="Q34" s="214"/>
      <c r="R34" s="214"/>
      <c r="S34" s="214"/>
      <c r="T34" s="214"/>
      <c r="U34" s="214"/>
    </row>
    <row r="35" spans="1:21" x14ac:dyDescent="0.25">
      <c r="A35" s="214"/>
      <c r="B35" s="214"/>
      <c r="C35" s="214"/>
      <c r="D35" s="214"/>
      <c r="E35" s="214"/>
      <c r="F35" s="214"/>
      <c r="G35" s="214"/>
      <c r="H35" s="214"/>
      <c r="I35" s="214"/>
      <c r="J35" s="214"/>
      <c r="K35" s="214"/>
      <c r="L35" s="214"/>
      <c r="M35" s="214"/>
      <c r="N35" s="214"/>
      <c r="O35" s="214"/>
      <c r="P35" s="214"/>
      <c r="Q35" s="214"/>
      <c r="R35" s="214"/>
      <c r="S35" s="214"/>
      <c r="T35" s="214"/>
      <c r="U35" s="214"/>
    </row>
    <row r="36" spans="1:21" x14ac:dyDescent="0.25">
      <c r="A36" s="214"/>
      <c r="B36" s="214"/>
      <c r="C36" s="214"/>
      <c r="D36" s="214"/>
      <c r="E36" s="214"/>
      <c r="F36" s="214"/>
      <c r="G36" s="214"/>
      <c r="H36" s="214"/>
      <c r="I36" s="214"/>
      <c r="J36" s="214"/>
      <c r="K36" s="214"/>
      <c r="L36" s="214"/>
      <c r="M36" s="214"/>
      <c r="N36" s="214"/>
      <c r="O36" s="214"/>
      <c r="P36" s="214"/>
      <c r="Q36" s="214"/>
      <c r="R36" s="214"/>
      <c r="S36" s="214"/>
      <c r="T36" s="214"/>
      <c r="U36" s="214"/>
    </row>
    <row r="37" spans="1:21" x14ac:dyDescent="0.25">
      <c r="A37" s="214"/>
      <c r="B37" s="214"/>
      <c r="C37" s="214"/>
      <c r="D37" s="214"/>
      <c r="E37" s="214"/>
      <c r="F37" s="214"/>
      <c r="G37" s="214"/>
      <c r="H37" s="214"/>
      <c r="I37" s="214"/>
      <c r="J37" s="214"/>
      <c r="K37" s="214"/>
      <c r="L37" s="214"/>
      <c r="M37" s="214"/>
      <c r="N37" s="214"/>
      <c r="O37" s="214"/>
      <c r="P37" s="214"/>
      <c r="Q37" s="214"/>
      <c r="R37" s="214"/>
      <c r="S37" s="214"/>
      <c r="T37" s="214"/>
      <c r="U37" s="214"/>
    </row>
    <row r="38" spans="1:21" x14ac:dyDescent="0.25">
      <c r="A38" s="214"/>
      <c r="B38" s="214"/>
      <c r="C38" s="214"/>
      <c r="D38" s="214"/>
      <c r="E38" s="214"/>
      <c r="F38" s="214"/>
      <c r="G38" s="214"/>
      <c r="H38" s="214"/>
      <c r="I38" s="214"/>
      <c r="J38" s="214"/>
      <c r="K38" s="214"/>
      <c r="L38" s="214"/>
      <c r="M38" s="214"/>
      <c r="N38" s="214"/>
      <c r="O38" s="214"/>
      <c r="P38" s="214"/>
      <c r="Q38" s="214"/>
      <c r="R38" s="214"/>
      <c r="S38" s="214"/>
      <c r="T38" s="214"/>
      <c r="U38" s="214"/>
    </row>
    <row r="39" spans="1:21" x14ac:dyDescent="0.25">
      <c r="A39" s="214"/>
      <c r="B39" s="214"/>
      <c r="C39" s="214"/>
      <c r="D39" s="214"/>
      <c r="E39" s="214"/>
      <c r="F39" s="214"/>
      <c r="G39" s="214"/>
      <c r="H39" s="214"/>
      <c r="I39" s="214"/>
      <c r="J39" s="214"/>
      <c r="K39" s="214"/>
      <c r="L39" s="214"/>
      <c r="M39" s="214"/>
      <c r="N39" s="214"/>
      <c r="O39" s="214"/>
      <c r="P39" s="214"/>
      <c r="Q39" s="214"/>
      <c r="R39" s="214"/>
      <c r="S39" s="214"/>
      <c r="T39" s="214"/>
      <c r="U39" s="214"/>
    </row>
    <row r="40" spans="1:21" x14ac:dyDescent="0.25">
      <c r="A40" s="214"/>
      <c r="B40" s="214"/>
      <c r="C40" s="214"/>
      <c r="D40" s="214"/>
      <c r="E40" s="214"/>
      <c r="F40" s="214"/>
      <c r="G40" s="214"/>
      <c r="H40" s="214"/>
      <c r="I40" s="214"/>
      <c r="J40" s="214"/>
      <c r="K40" s="214"/>
      <c r="L40" s="214"/>
      <c r="M40" s="214"/>
      <c r="N40" s="214"/>
      <c r="O40" s="214"/>
      <c r="P40" s="214"/>
      <c r="Q40" s="214"/>
      <c r="R40" s="214"/>
      <c r="S40" s="214"/>
      <c r="T40" s="214"/>
      <c r="U40" s="214"/>
    </row>
    <row r="41" spans="1:21" x14ac:dyDescent="0.25">
      <c r="A41" s="214"/>
      <c r="B41" s="214"/>
      <c r="C41" s="214"/>
      <c r="D41" s="214"/>
      <c r="E41" s="214"/>
      <c r="F41" s="214"/>
      <c r="G41" s="214"/>
      <c r="H41" s="214"/>
      <c r="I41" s="214"/>
      <c r="J41" s="214"/>
      <c r="K41" s="214"/>
      <c r="L41" s="214"/>
      <c r="M41" s="214"/>
      <c r="N41" s="214"/>
      <c r="O41" s="214"/>
      <c r="P41" s="214"/>
      <c r="Q41" s="214"/>
      <c r="R41" s="214"/>
      <c r="S41" s="214"/>
      <c r="T41" s="214"/>
      <c r="U41" s="214"/>
    </row>
    <row r="42" spans="1:21" x14ac:dyDescent="0.25">
      <c r="A42" s="214"/>
      <c r="B42" s="214"/>
      <c r="C42" s="214"/>
      <c r="D42" s="214"/>
      <c r="E42" s="214"/>
      <c r="F42" s="214"/>
      <c r="G42" s="214"/>
      <c r="H42" s="214"/>
      <c r="I42" s="214"/>
      <c r="J42" s="214"/>
      <c r="K42" s="214"/>
      <c r="L42" s="214"/>
      <c r="M42" s="214"/>
      <c r="N42" s="214"/>
      <c r="O42" s="214"/>
      <c r="P42" s="214"/>
      <c r="Q42" s="214"/>
      <c r="R42" s="214"/>
      <c r="S42" s="214"/>
      <c r="T42" s="214"/>
      <c r="U42" s="214"/>
    </row>
    <row r="43" spans="1:21" x14ac:dyDescent="0.25">
      <c r="A43" s="214"/>
      <c r="B43" s="214"/>
      <c r="C43" s="214"/>
      <c r="D43" s="214"/>
      <c r="E43" s="214"/>
      <c r="F43" s="214"/>
      <c r="G43" s="214"/>
      <c r="H43" s="214"/>
      <c r="I43" s="214"/>
      <c r="J43" s="214"/>
      <c r="K43" s="214"/>
      <c r="L43" s="214"/>
      <c r="M43" s="214"/>
      <c r="N43" s="214"/>
      <c r="O43" s="214"/>
      <c r="P43" s="214"/>
      <c r="Q43" s="214"/>
      <c r="R43" s="214"/>
      <c r="S43" s="214"/>
      <c r="T43" s="214"/>
      <c r="U43" s="214"/>
    </row>
    <row r="44" spans="1:21" x14ac:dyDescent="0.25">
      <c r="A44" s="214"/>
      <c r="B44" s="214"/>
      <c r="C44" s="214"/>
      <c r="D44" s="214"/>
      <c r="E44" s="214"/>
      <c r="F44" s="214"/>
      <c r="G44" s="214"/>
      <c r="H44" s="214"/>
      <c r="I44" s="214"/>
      <c r="J44" s="214"/>
      <c r="K44" s="214"/>
      <c r="L44" s="214"/>
      <c r="M44" s="214"/>
      <c r="N44" s="214"/>
      <c r="O44" s="214"/>
      <c r="P44" s="214"/>
      <c r="Q44" s="214"/>
      <c r="R44" s="214"/>
      <c r="S44" s="214"/>
      <c r="T44" s="214"/>
      <c r="U44" s="214"/>
    </row>
    <row r="45" spans="1:21" x14ac:dyDescent="0.25">
      <c r="A45" s="214"/>
      <c r="B45" s="214"/>
      <c r="C45" s="214"/>
      <c r="D45" s="214"/>
      <c r="E45" s="214"/>
      <c r="F45" s="214"/>
      <c r="G45" s="214"/>
      <c r="H45" s="214"/>
      <c r="I45" s="214"/>
      <c r="J45" s="214"/>
      <c r="K45" s="214"/>
      <c r="L45" s="214"/>
      <c r="M45" s="214"/>
      <c r="N45" s="214"/>
      <c r="O45" s="214"/>
      <c r="P45" s="214"/>
      <c r="Q45" s="214"/>
      <c r="R45" s="214"/>
      <c r="S45" s="214"/>
      <c r="T45" s="214"/>
      <c r="U45" s="214"/>
    </row>
    <row r="46" spans="1:21" x14ac:dyDescent="0.25">
      <c r="A46" s="214"/>
      <c r="B46" s="214"/>
      <c r="C46" s="214"/>
      <c r="D46" s="214"/>
      <c r="E46" s="214"/>
      <c r="F46" s="214"/>
      <c r="G46" s="214"/>
      <c r="H46" s="214"/>
      <c r="I46" s="214"/>
      <c r="J46" s="214"/>
      <c r="K46" s="214"/>
      <c r="L46" s="214"/>
      <c r="M46" s="214"/>
      <c r="N46" s="214"/>
      <c r="O46" s="214"/>
      <c r="P46" s="214"/>
      <c r="Q46" s="214"/>
      <c r="R46" s="214"/>
      <c r="S46" s="214"/>
      <c r="T46" s="214"/>
      <c r="U46" s="214"/>
    </row>
    <row r="47" spans="1:21" x14ac:dyDescent="0.25">
      <c r="A47" s="214"/>
      <c r="B47" s="214"/>
      <c r="C47" s="214"/>
      <c r="D47" s="214"/>
      <c r="E47" s="214"/>
      <c r="F47" s="214"/>
      <c r="G47" s="214"/>
      <c r="H47" s="214"/>
      <c r="I47" s="214"/>
      <c r="J47" s="214"/>
      <c r="K47" s="214"/>
      <c r="L47" s="214"/>
      <c r="M47" s="214"/>
      <c r="N47" s="214"/>
      <c r="O47" s="214"/>
      <c r="P47" s="214"/>
      <c r="Q47" s="214"/>
      <c r="R47" s="214"/>
      <c r="S47" s="214"/>
      <c r="T47" s="214"/>
      <c r="U47" s="214"/>
    </row>
    <row r="48" spans="1:21" x14ac:dyDescent="0.25">
      <c r="A48" s="214"/>
      <c r="B48" s="214"/>
      <c r="C48" s="214"/>
      <c r="D48" s="214"/>
      <c r="E48" s="214"/>
      <c r="F48" s="214"/>
      <c r="G48" s="214"/>
      <c r="H48" s="214"/>
      <c r="I48" s="214"/>
      <c r="J48" s="214"/>
      <c r="K48" s="214"/>
      <c r="L48" s="214"/>
      <c r="M48" s="214"/>
      <c r="N48" s="214"/>
      <c r="O48" s="214"/>
      <c r="P48" s="214"/>
      <c r="Q48" s="214"/>
      <c r="R48" s="214"/>
      <c r="S48" s="214"/>
      <c r="T48" s="214"/>
      <c r="U48" s="214"/>
    </row>
    <row r="49" spans="1:21" x14ac:dyDescent="0.25">
      <c r="A49" s="214"/>
      <c r="B49" s="214"/>
      <c r="C49" s="214"/>
      <c r="D49" s="214"/>
      <c r="E49" s="214"/>
      <c r="F49" s="214"/>
      <c r="G49" s="214"/>
      <c r="H49" s="214"/>
      <c r="I49" s="214"/>
      <c r="J49" s="214"/>
      <c r="K49" s="214"/>
      <c r="L49" s="214"/>
      <c r="M49" s="214"/>
      <c r="N49" s="214"/>
      <c r="O49" s="214"/>
      <c r="P49" s="214"/>
      <c r="Q49" s="214"/>
      <c r="R49" s="214"/>
      <c r="S49" s="214"/>
      <c r="T49" s="214"/>
      <c r="U49" s="214"/>
    </row>
    <row r="50" spans="1:21" x14ac:dyDescent="0.25">
      <c r="A50" s="214"/>
      <c r="B50" s="214"/>
      <c r="C50" s="214"/>
      <c r="D50" s="214"/>
      <c r="E50" s="214"/>
      <c r="F50" s="214"/>
      <c r="G50" s="214"/>
      <c r="H50" s="214"/>
      <c r="I50" s="214"/>
      <c r="J50" s="214"/>
      <c r="K50" s="214"/>
      <c r="L50" s="214"/>
      <c r="M50" s="214"/>
      <c r="N50" s="214"/>
      <c r="O50" s="214"/>
      <c r="P50" s="214"/>
      <c r="Q50" s="214"/>
      <c r="R50" s="214"/>
      <c r="S50" s="214"/>
      <c r="T50" s="214"/>
      <c r="U50" s="214"/>
    </row>
    <row r="51" spans="1:21" x14ac:dyDescent="0.25">
      <c r="A51" s="214"/>
      <c r="B51" s="214"/>
      <c r="C51" s="214"/>
      <c r="D51" s="214"/>
      <c r="E51" s="214"/>
      <c r="F51" s="214"/>
      <c r="G51" s="214"/>
      <c r="H51" s="214"/>
      <c r="I51" s="214"/>
      <c r="J51" s="214"/>
      <c r="K51" s="214"/>
      <c r="L51" s="214"/>
      <c r="M51" s="214"/>
      <c r="N51" s="214"/>
      <c r="O51" s="214"/>
      <c r="P51" s="214"/>
      <c r="Q51" s="214"/>
      <c r="R51" s="214"/>
      <c r="S51" s="214"/>
      <c r="T51" s="214"/>
      <c r="U51" s="214"/>
    </row>
    <row r="52" spans="1:21" x14ac:dyDescent="0.25">
      <c r="A52" s="214"/>
      <c r="B52" s="214"/>
      <c r="C52" s="214"/>
      <c r="D52" s="214"/>
      <c r="E52" s="214"/>
      <c r="F52" s="214"/>
      <c r="G52" s="214"/>
      <c r="H52" s="214"/>
      <c r="I52" s="214"/>
      <c r="J52" s="214"/>
      <c r="K52" s="214"/>
      <c r="L52" s="214"/>
      <c r="M52" s="214"/>
      <c r="N52" s="214"/>
      <c r="O52" s="214"/>
      <c r="P52" s="214"/>
      <c r="Q52" s="214"/>
      <c r="R52" s="214"/>
      <c r="S52" s="214"/>
      <c r="T52" s="214"/>
      <c r="U52" s="214"/>
    </row>
    <row r="53" spans="1:21" x14ac:dyDescent="0.25">
      <c r="A53" s="214"/>
      <c r="B53" s="214"/>
      <c r="C53" s="214"/>
      <c r="D53" s="214"/>
      <c r="E53" s="214"/>
      <c r="F53" s="214"/>
      <c r="G53" s="214"/>
      <c r="H53" s="214"/>
      <c r="I53" s="214"/>
      <c r="J53" s="214"/>
      <c r="K53" s="214"/>
      <c r="L53" s="214"/>
      <c r="M53" s="214"/>
      <c r="N53" s="214"/>
      <c r="O53" s="214"/>
      <c r="P53" s="214"/>
      <c r="Q53" s="214"/>
      <c r="R53" s="214"/>
      <c r="S53" s="214"/>
      <c r="T53" s="214"/>
      <c r="U53" s="214"/>
    </row>
    <row r="54" spans="1:21" x14ac:dyDescent="0.25">
      <c r="A54" s="214"/>
      <c r="B54" s="214"/>
      <c r="C54" s="214"/>
      <c r="D54" s="214"/>
      <c r="E54" s="214"/>
      <c r="F54" s="214"/>
      <c r="G54" s="214"/>
      <c r="H54" s="214"/>
      <c r="I54" s="214"/>
      <c r="J54" s="214"/>
      <c r="K54" s="214"/>
      <c r="L54" s="214"/>
      <c r="M54" s="214"/>
      <c r="N54" s="214"/>
      <c r="O54" s="214"/>
      <c r="P54" s="214"/>
      <c r="Q54" s="214"/>
      <c r="R54" s="214"/>
      <c r="S54" s="214"/>
      <c r="T54" s="214"/>
      <c r="U54" s="214"/>
    </row>
    <row r="55" spans="1:21" x14ac:dyDescent="0.25">
      <c r="A55" s="214"/>
      <c r="B55" s="214"/>
      <c r="C55" s="214"/>
      <c r="D55" s="214"/>
      <c r="E55" s="214"/>
      <c r="F55" s="214"/>
      <c r="G55" s="214"/>
      <c r="H55" s="214"/>
      <c r="I55" s="214"/>
      <c r="J55" s="214"/>
      <c r="K55" s="214"/>
      <c r="L55" s="214"/>
      <c r="M55" s="214"/>
      <c r="N55" s="214"/>
      <c r="O55" s="214"/>
      <c r="P55" s="214"/>
      <c r="Q55" s="214"/>
      <c r="R55" s="214"/>
      <c r="S55" s="214"/>
      <c r="T55" s="214"/>
      <c r="U55" s="214"/>
    </row>
    <row r="56" spans="1:21" x14ac:dyDescent="0.25">
      <c r="A56" s="214"/>
      <c r="B56" s="214"/>
      <c r="C56" s="214"/>
      <c r="D56" s="214"/>
      <c r="E56" s="214"/>
      <c r="F56" s="214"/>
      <c r="G56" s="214"/>
      <c r="H56" s="214"/>
      <c r="I56" s="214"/>
      <c r="J56" s="214"/>
      <c r="K56" s="214"/>
      <c r="L56" s="214"/>
      <c r="M56" s="214"/>
      <c r="N56" s="214"/>
      <c r="O56" s="214"/>
      <c r="P56" s="214"/>
      <c r="Q56" s="214"/>
      <c r="R56" s="214"/>
      <c r="S56" s="214"/>
      <c r="T56" s="214"/>
      <c r="U56" s="214"/>
    </row>
    <row r="57" spans="1:21" x14ac:dyDescent="0.25">
      <c r="A57" s="214"/>
      <c r="B57" s="214"/>
      <c r="C57" s="214"/>
      <c r="D57" s="214"/>
      <c r="E57" s="214"/>
      <c r="F57" s="214"/>
      <c r="G57" s="214"/>
      <c r="H57" s="214"/>
      <c r="I57" s="214"/>
      <c r="J57" s="214"/>
      <c r="K57" s="214"/>
      <c r="L57" s="214"/>
      <c r="M57" s="214"/>
      <c r="N57" s="214"/>
      <c r="O57" s="214"/>
      <c r="P57" s="214"/>
      <c r="Q57" s="214"/>
      <c r="R57" s="214"/>
      <c r="S57" s="214"/>
      <c r="T57" s="214"/>
      <c r="U57" s="214"/>
    </row>
    <row r="58" spans="1:21" x14ac:dyDescent="0.25">
      <c r="A58" s="214"/>
      <c r="B58" s="214"/>
      <c r="C58" s="214"/>
      <c r="D58" s="214"/>
      <c r="E58" s="214"/>
      <c r="F58" s="214"/>
      <c r="G58" s="214"/>
      <c r="H58" s="214"/>
      <c r="I58" s="214"/>
      <c r="J58" s="214"/>
      <c r="K58" s="214"/>
      <c r="L58" s="214"/>
      <c r="M58" s="214"/>
      <c r="N58" s="214"/>
      <c r="O58" s="214"/>
      <c r="P58" s="214"/>
      <c r="Q58" s="214"/>
      <c r="R58" s="214"/>
      <c r="S58" s="214"/>
      <c r="T58" s="214"/>
      <c r="U58" s="214"/>
    </row>
    <row r="59" spans="1:21" x14ac:dyDescent="0.25">
      <c r="A59" s="214"/>
      <c r="B59" s="214"/>
      <c r="C59" s="214"/>
      <c r="D59" s="214"/>
      <c r="E59" s="214"/>
      <c r="F59" s="214"/>
      <c r="G59" s="214"/>
      <c r="H59" s="214"/>
      <c r="I59" s="214"/>
      <c r="J59" s="214"/>
      <c r="K59" s="214"/>
      <c r="L59" s="214"/>
      <c r="M59" s="214"/>
      <c r="N59" s="214"/>
      <c r="O59" s="214"/>
      <c r="P59" s="214"/>
      <c r="Q59" s="214"/>
      <c r="R59" s="214"/>
      <c r="S59" s="214"/>
      <c r="T59" s="214"/>
      <c r="U59" s="214"/>
    </row>
    <row r="60" spans="1:21" x14ac:dyDescent="0.25">
      <c r="A60" s="214"/>
      <c r="B60" s="214"/>
      <c r="C60" s="214"/>
      <c r="D60" s="214"/>
      <c r="E60" s="214"/>
      <c r="F60" s="214"/>
      <c r="G60" s="214"/>
      <c r="H60" s="214"/>
      <c r="I60" s="214"/>
      <c r="J60" s="214"/>
      <c r="K60" s="214"/>
      <c r="L60" s="214"/>
      <c r="M60" s="214"/>
      <c r="N60" s="214"/>
      <c r="O60" s="214"/>
      <c r="P60" s="214"/>
      <c r="Q60" s="214"/>
      <c r="R60" s="214"/>
      <c r="S60" s="214"/>
      <c r="T60" s="214"/>
      <c r="U60" s="214"/>
    </row>
    <row r="61" spans="1:21" x14ac:dyDescent="0.25">
      <c r="A61" s="214"/>
      <c r="B61" s="214"/>
      <c r="C61" s="214"/>
      <c r="D61" s="214"/>
      <c r="E61" s="214"/>
      <c r="F61" s="214"/>
      <c r="G61" s="214"/>
      <c r="H61" s="214"/>
      <c r="I61" s="214"/>
      <c r="J61" s="214"/>
      <c r="K61" s="214"/>
      <c r="L61" s="214"/>
      <c r="M61" s="214"/>
      <c r="N61" s="214"/>
      <c r="O61" s="214"/>
      <c r="P61" s="214"/>
      <c r="Q61" s="214"/>
      <c r="R61" s="214"/>
      <c r="S61" s="214"/>
      <c r="T61" s="214"/>
      <c r="U61" s="214"/>
    </row>
    <row r="62" spans="1:21" x14ac:dyDescent="0.25">
      <c r="A62" s="214"/>
      <c r="B62" s="214"/>
      <c r="C62" s="214"/>
      <c r="D62" s="214"/>
      <c r="E62" s="214"/>
      <c r="F62" s="214"/>
      <c r="G62" s="214"/>
      <c r="H62" s="214"/>
      <c r="I62" s="214"/>
      <c r="J62" s="214"/>
      <c r="K62" s="214"/>
      <c r="L62" s="214"/>
      <c r="M62" s="214"/>
      <c r="N62" s="214"/>
      <c r="O62" s="214"/>
      <c r="P62" s="214"/>
      <c r="Q62" s="214"/>
      <c r="R62" s="214"/>
      <c r="S62" s="214"/>
      <c r="T62" s="214"/>
      <c r="U62" s="214"/>
    </row>
    <row r="63" spans="1:21" x14ac:dyDescent="0.25">
      <c r="A63" s="214"/>
      <c r="B63" s="214"/>
      <c r="C63" s="214"/>
      <c r="D63" s="214"/>
      <c r="E63" s="214"/>
      <c r="F63" s="214"/>
      <c r="G63" s="214"/>
      <c r="H63" s="214"/>
      <c r="I63" s="214"/>
      <c r="J63" s="214"/>
      <c r="K63" s="214"/>
      <c r="L63" s="214"/>
      <c r="M63" s="214"/>
      <c r="N63" s="214"/>
      <c r="O63" s="214"/>
      <c r="P63" s="214"/>
      <c r="Q63" s="214"/>
      <c r="R63" s="214"/>
      <c r="S63" s="214"/>
      <c r="T63" s="214"/>
      <c r="U63" s="214"/>
    </row>
    <row r="64" spans="1:21" x14ac:dyDescent="0.25">
      <c r="A64" s="214"/>
      <c r="B64" s="214"/>
      <c r="C64" s="214"/>
      <c r="D64" s="214"/>
      <c r="E64" s="214"/>
      <c r="F64" s="214"/>
      <c r="G64" s="214"/>
      <c r="H64" s="214"/>
      <c r="I64" s="214"/>
      <c r="J64" s="214"/>
      <c r="K64" s="214"/>
      <c r="L64" s="214"/>
      <c r="M64" s="214"/>
      <c r="N64" s="214"/>
      <c r="O64" s="214"/>
      <c r="P64" s="214"/>
      <c r="Q64" s="214"/>
      <c r="R64" s="214"/>
      <c r="S64" s="214"/>
      <c r="T64" s="214"/>
      <c r="U64" s="214"/>
    </row>
    <row r="65" spans="1:21" x14ac:dyDescent="0.25">
      <c r="A65" s="214"/>
      <c r="B65" s="214"/>
      <c r="C65" s="214"/>
      <c r="D65" s="214"/>
      <c r="E65" s="214"/>
      <c r="F65" s="214"/>
      <c r="G65" s="214"/>
      <c r="H65" s="214"/>
      <c r="I65" s="214"/>
      <c r="J65" s="214"/>
      <c r="K65" s="214"/>
      <c r="L65" s="214"/>
      <c r="M65" s="214"/>
      <c r="N65" s="214"/>
      <c r="O65" s="214"/>
      <c r="P65" s="214"/>
      <c r="Q65" s="214"/>
      <c r="R65" s="214"/>
      <c r="S65" s="214"/>
      <c r="T65" s="214"/>
      <c r="U65" s="214"/>
    </row>
    <row r="66" spans="1:21" x14ac:dyDescent="0.25">
      <c r="A66" s="214"/>
      <c r="B66" s="214"/>
      <c r="C66" s="214"/>
      <c r="D66" s="214"/>
      <c r="E66" s="214"/>
      <c r="F66" s="214"/>
      <c r="G66" s="214"/>
      <c r="H66" s="214"/>
      <c r="I66" s="214"/>
      <c r="J66" s="214"/>
      <c r="K66" s="214"/>
      <c r="L66" s="214"/>
      <c r="M66" s="214"/>
      <c r="N66" s="214"/>
      <c r="O66" s="214"/>
      <c r="P66" s="214"/>
      <c r="Q66" s="214"/>
      <c r="R66" s="214"/>
      <c r="S66" s="214"/>
      <c r="T66" s="214"/>
      <c r="U66" s="214"/>
    </row>
    <row r="67" spans="1:21" x14ac:dyDescent="0.25">
      <c r="A67" s="214"/>
      <c r="B67" s="214"/>
      <c r="C67" s="214"/>
      <c r="D67" s="214"/>
      <c r="E67" s="214"/>
      <c r="F67" s="214"/>
      <c r="G67" s="214"/>
      <c r="H67" s="214"/>
      <c r="I67" s="214"/>
      <c r="J67" s="214"/>
      <c r="K67" s="214"/>
      <c r="L67" s="214"/>
      <c r="M67" s="214"/>
      <c r="N67" s="214"/>
      <c r="O67" s="214"/>
      <c r="P67" s="214"/>
      <c r="Q67" s="214"/>
      <c r="R67" s="214"/>
      <c r="S67" s="214"/>
      <c r="T67" s="214"/>
      <c r="U67" s="214"/>
    </row>
    <row r="68" spans="1:21" x14ac:dyDescent="0.25">
      <c r="A68" s="214"/>
      <c r="B68" s="214"/>
      <c r="C68" s="214"/>
      <c r="D68" s="214"/>
      <c r="E68" s="214"/>
      <c r="F68" s="214"/>
      <c r="G68" s="214"/>
      <c r="H68" s="214"/>
      <c r="I68" s="214"/>
      <c r="J68" s="214"/>
      <c r="K68" s="214"/>
      <c r="L68" s="214"/>
      <c r="M68" s="214"/>
      <c r="N68" s="214"/>
      <c r="O68" s="214"/>
      <c r="P68" s="214"/>
      <c r="Q68" s="214"/>
      <c r="R68" s="214"/>
      <c r="S68" s="214"/>
      <c r="T68" s="214"/>
      <c r="U68" s="214"/>
    </row>
    <row r="69" spans="1:21" x14ac:dyDescent="0.25">
      <c r="A69" s="214"/>
      <c r="B69" s="214"/>
      <c r="C69" s="214"/>
      <c r="D69" s="214"/>
      <c r="E69" s="214"/>
      <c r="F69" s="214"/>
      <c r="G69" s="214"/>
      <c r="H69" s="214"/>
      <c r="I69" s="214"/>
      <c r="J69" s="214"/>
      <c r="K69" s="214"/>
      <c r="L69" s="214"/>
      <c r="M69" s="214"/>
      <c r="N69" s="214"/>
      <c r="O69" s="214"/>
      <c r="P69" s="214"/>
      <c r="Q69" s="214"/>
      <c r="R69" s="214"/>
      <c r="S69" s="214"/>
      <c r="T69" s="214"/>
      <c r="U69" s="214"/>
    </row>
    <row r="70" spans="1:21" x14ac:dyDescent="0.25">
      <c r="A70" s="214"/>
      <c r="B70" s="214"/>
      <c r="C70" s="214"/>
      <c r="D70" s="214"/>
      <c r="E70" s="214"/>
      <c r="F70" s="214"/>
      <c r="G70" s="214"/>
      <c r="H70" s="214"/>
      <c r="I70" s="214"/>
      <c r="J70" s="214"/>
      <c r="K70" s="214"/>
      <c r="L70" s="214"/>
      <c r="M70" s="214"/>
      <c r="N70" s="214"/>
      <c r="O70" s="214"/>
      <c r="P70" s="214"/>
      <c r="Q70" s="214"/>
      <c r="R70" s="214"/>
      <c r="S70" s="214"/>
      <c r="T70" s="214"/>
      <c r="U70" s="214"/>
    </row>
  </sheetData>
  <mergeCells count="1">
    <mergeCell ref="A1:C1"/>
  </mergeCells>
  <hyperlinks>
    <hyperlink ref="A3" location="Contents!A1" display="Return to Contents" xr:uid="{F7CFF3A8-5101-4513-99FA-8E4B873369D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C36" sqref="C36"/>
    </sheetView>
  </sheetViews>
  <sheetFormatPr defaultRowHeight="15" x14ac:dyDescent="0.25"/>
  <sheetData>
    <row r="2" spans="1:1" ht="15.75" thickBot="1" x14ac:dyDescent="0.3">
      <c r="A2" t="s">
        <v>119</v>
      </c>
    </row>
    <row r="3" spans="1:1" x14ac:dyDescent="0.25">
      <c r="A3" s="14" t="s">
        <v>507</v>
      </c>
    </row>
    <row r="4" spans="1:1" x14ac:dyDescent="0.25">
      <c r="A4" s="15" t="s">
        <v>508</v>
      </c>
    </row>
    <row r="5" spans="1:1" x14ac:dyDescent="0.25">
      <c r="A5" s="15" t="s">
        <v>509</v>
      </c>
    </row>
    <row r="6" spans="1:1" x14ac:dyDescent="0.25">
      <c r="A6" s="15" t="s">
        <v>510</v>
      </c>
    </row>
    <row r="7" spans="1:1" x14ac:dyDescent="0.25">
      <c r="A7" s="15" t="s">
        <v>511</v>
      </c>
    </row>
    <row r="8" spans="1:1" x14ac:dyDescent="0.25">
      <c r="A8" s="15" t="s">
        <v>512</v>
      </c>
    </row>
    <row r="9" spans="1:1" x14ac:dyDescent="0.25">
      <c r="A9" s="15" t="s">
        <v>513</v>
      </c>
    </row>
    <row r="10" spans="1:1" x14ac:dyDescent="0.25">
      <c r="A10" s="15" t="s">
        <v>514</v>
      </c>
    </row>
    <row r="11" spans="1:1" x14ac:dyDescent="0.25">
      <c r="A11" s="15" t="s">
        <v>515</v>
      </c>
    </row>
    <row r="12" spans="1:1" x14ac:dyDescent="0.25">
      <c r="A12" s="15" t="s">
        <v>516</v>
      </c>
    </row>
    <row r="13" spans="1:1" x14ac:dyDescent="0.25">
      <c r="A13" s="15" t="s">
        <v>517</v>
      </c>
    </row>
    <row r="14" spans="1:1" x14ac:dyDescent="0.25">
      <c r="A14" s="15" t="s">
        <v>518</v>
      </c>
    </row>
    <row r="15" spans="1:1" x14ac:dyDescent="0.25">
      <c r="A15" s="15" t="s">
        <v>519</v>
      </c>
    </row>
    <row r="16" spans="1:1" x14ac:dyDescent="0.25">
      <c r="A16" s="15" t="s">
        <v>520</v>
      </c>
    </row>
    <row r="17" spans="1:1" x14ac:dyDescent="0.25">
      <c r="A17" s="15" t="s">
        <v>521</v>
      </c>
    </row>
    <row r="18" spans="1:1" x14ac:dyDescent="0.25">
      <c r="A18" s="15" t="s">
        <v>522</v>
      </c>
    </row>
    <row r="19" spans="1:1" x14ac:dyDescent="0.25">
      <c r="A19" s="15" t="s">
        <v>523</v>
      </c>
    </row>
    <row r="20" spans="1:1" x14ac:dyDescent="0.25">
      <c r="A20" s="15" t="s">
        <v>524</v>
      </c>
    </row>
    <row r="21" spans="1:1" x14ac:dyDescent="0.25">
      <c r="A21" s="15" t="s">
        <v>525</v>
      </c>
    </row>
    <row r="22" spans="1:1" x14ac:dyDescent="0.25">
      <c r="A22" s="15" t="s">
        <v>526</v>
      </c>
    </row>
    <row r="23" spans="1:1" x14ac:dyDescent="0.25">
      <c r="A23" s="15" t="s">
        <v>527</v>
      </c>
    </row>
    <row r="24" spans="1:1" x14ac:dyDescent="0.25">
      <c r="A24" s="15" t="s">
        <v>528</v>
      </c>
    </row>
    <row r="25" spans="1:1" x14ac:dyDescent="0.25">
      <c r="A25" s="15" t="s">
        <v>529</v>
      </c>
    </row>
    <row r="26" spans="1:1" x14ac:dyDescent="0.25">
      <c r="A26" s="15" t="s">
        <v>530</v>
      </c>
    </row>
    <row r="27" spans="1:1" x14ac:dyDescent="0.25">
      <c r="A27" s="15" t="s">
        <v>531</v>
      </c>
    </row>
    <row r="28" spans="1:1" x14ac:dyDescent="0.25">
      <c r="A28" s="15" t="s">
        <v>532</v>
      </c>
    </row>
    <row r="29" spans="1:1" x14ac:dyDescent="0.25">
      <c r="A29" s="15" t="s">
        <v>533</v>
      </c>
    </row>
    <row r="30" spans="1:1" x14ac:dyDescent="0.25">
      <c r="A30" s="15" t="s">
        <v>534</v>
      </c>
    </row>
    <row r="31" spans="1:1" x14ac:dyDescent="0.25">
      <c r="A31" s="15" t="s">
        <v>1</v>
      </c>
    </row>
    <row r="32" spans="1:1" x14ac:dyDescent="0.25">
      <c r="A32" s="15" t="s">
        <v>535</v>
      </c>
    </row>
    <row r="33" spans="1:1" x14ac:dyDescent="0.25">
      <c r="A33" s="15" t="s">
        <v>536</v>
      </c>
    </row>
    <row r="34" spans="1:1" x14ac:dyDescent="0.25">
      <c r="A34" s="15" t="s">
        <v>537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4ea622ab-6d0b-4c8a-8736-27bd26b1fd54"/>
    <ds:schemaRef ds:uri="1543e12e-b41e-4b3f-8a83-41e12152c6a2"/>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8214254C-658C-4D35-8055-D030BAC63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Age Chart</vt:lpstr>
      <vt:lpstr>Economic Status Chart</vt:lpstr>
      <vt:lpstr>Debt</vt:lpstr>
      <vt:lpstr>Chart Data</vt:lpstr>
      <vt:lpstr>Debt Chart</vt:lpstr>
      <vt:lpstr>Funding</vt:lpstr>
      <vt:lpstr>Volume</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2022-02-21T15:21:52Z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