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78653E94-B690-4198-9708-FC2DF3823901}" xr6:coauthVersionLast="47" xr6:coauthVersionMax="47" xr10:uidLastSave="{E0F932FC-F7DC-42EB-BFC3-9097F9071B4E}"/>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D55" i="31"/>
  <c r="C55" i="31"/>
  <c r="F50" i="31"/>
  <c r="E50" i="31"/>
  <c r="F55" i="31"/>
  <c r="D50" i="31"/>
  <c r="E55" i="31"/>
  <c r="C50" i="31"/>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32" i="6" a="1"/>
  <c r="J32" i="6" s="1"/>
  <c r="D81" i="31"/>
  <c r="G22" i="8"/>
  <c r="F22" i="8"/>
  <c r="K24" i="6" a="1"/>
  <c r="K24" i="6" s="1"/>
  <c r="K23" i="6" a="1"/>
  <c r="K23" i="6" s="1"/>
  <c r="K21" i="6" a="1"/>
  <c r="K21" i="6" s="1"/>
  <c r="I21" i="6"/>
  <c r="I25" i="6" a="1"/>
  <c r="I25" i="6" s="1"/>
  <c r="I22" i="6" a="1"/>
  <c r="I22" i="6" s="1"/>
  <c r="I32" i="6" a="1"/>
  <c r="I32" i="6" s="1"/>
  <c r="I24" i="6" a="1"/>
  <c r="I24" i="6" s="1"/>
  <c r="K32" i="6" a="1"/>
  <c r="K32"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C24" i="27" l="1"/>
  <c r="G32" i="6" a="1"/>
  <c r="G32" i="6" s="1"/>
  <c r="H45" i="6"/>
  <c r="K27" i="6" a="1"/>
  <c r="K27" i="6" s="1"/>
  <c r="J23" i="6" a="1"/>
  <c r="J23" i="6" s="1"/>
  <c r="J154" i="27"/>
  <c r="C136" i="27"/>
  <c r="D44" i="27"/>
  <c r="C25" i="27"/>
  <c r="C27" i="27"/>
  <c r="E28" i="27"/>
  <c r="I60" i="27"/>
  <c r="C44" i="27"/>
  <c r="J152" i="27"/>
  <c r="D137" i="27"/>
  <c r="I62" i="27"/>
  <c r="J64" i="27"/>
  <c r="J153" i="27"/>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E82" i="27" s="1"/>
  <c r="F100" i="27"/>
  <c r="E31" i="31" s="1" a="1"/>
  <c r="E31" i="31" s="1"/>
  <c r="D42" i="27"/>
  <c r="F137" i="27"/>
  <c r="H138" i="27"/>
  <c r="J139" i="27"/>
  <c r="C140" i="27"/>
  <c r="H64" i="6"/>
  <c r="H50" i="6"/>
  <c r="F138" i="27"/>
  <c r="H139" i="27"/>
  <c r="J140" i="27"/>
  <c r="C141" i="27"/>
  <c r="H55" i="6"/>
  <c r="E100" i="27"/>
  <c r="E30" i="31" s="1" a="1"/>
  <c r="E30" i="31" s="1"/>
  <c r="F139" i="27"/>
  <c r="H140" i="27"/>
  <c r="J141" i="27"/>
  <c r="D136" i="27"/>
  <c r="H57" i="6"/>
  <c r="H49" i="6"/>
  <c r="H48" i="6"/>
  <c r="F140" i="27"/>
  <c r="H141" i="27"/>
  <c r="J136" i="27"/>
  <c r="H62" i="6"/>
  <c r="D38" i="27"/>
  <c r="F136" i="27"/>
  <c r="F141" i="27"/>
  <c r="J151" i="27"/>
  <c r="H136" i="27"/>
  <c r="C137" i="27"/>
  <c r="H60" i="6"/>
  <c r="H52" i="6"/>
  <c r="H59" i="6"/>
  <c r="E31" i="9"/>
  <c r="J137" i="27"/>
  <c r="C138" i="27"/>
  <c r="H137" i="27"/>
  <c r="J138" i="27"/>
  <c r="C139" i="27"/>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22" i="6" a="1"/>
  <c r="H22" i="6" s="1"/>
  <c r="H39" i="6"/>
  <c r="H27" i="6" a="1"/>
  <c r="H27" i="6" s="1"/>
  <c r="H47" i="6"/>
  <c r="H29" i="6" a="1"/>
  <c r="H29" i="6" s="1"/>
  <c r="H58" i="6"/>
  <c r="H24" i="6" a="1"/>
  <c r="H24" i="6" s="1"/>
  <c r="H30" i="6" a="1"/>
  <c r="H30" i="6" s="1"/>
  <c r="H53" i="6"/>
  <c r="H32" i="6" a="1"/>
  <c r="H32" i="6" s="1"/>
  <c r="H65" i="6"/>
  <c r="H26" i="6" a="1"/>
  <c r="H26" i="6" s="1"/>
  <c r="H51" i="6"/>
  <c r="H21" i="6" a="1"/>
  <c r="H21" i="6" s="1"/>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63" i="6" l="1"/>
  <c r="H38" i="6"/>
  <c r="H42" i="6"/>
  <c r="H44" i="6"/>
  <c r="H56" i="6"/>
  <c r="H43" i="6"/>
  <c r="H40" i="6"/>
  <c r="D82" i="27"/>
  <c r="D45" i="27"/>
  <c r="C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<sst xmlns="http://schemas.openxmlformats.org/spreadsheetml/2006/main" count="912" uniqueCount="292">
  <si>
    <t>Common Advice Performance Management Reporting Framework Summary 2022/23</t>
  </si>
  <si>
    <t>West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</si>
  <si>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West Lothian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</si>
  <si>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</si>
  <si>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</si>
  <si>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</si>
  <si>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</si>
  <si>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</si>
  <si>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</si>
  <si>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</si>
  <si>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</si>
  <si>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</si>
  <si>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</si>
  <si>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</si>
  <si>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</si>
  <si>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</si>
  <si>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</si>
  <si>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</si>
  <si>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</si>
  <si>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</si>
  <si>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</si>
  <si>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Figures for 2017/18 include partial data.</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</si>
  <si>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West Lothian CAB, there was not a reliable way of estimating the activity funded solely by the local authority. Therefore, data from this service may included activity not funded by the local authority.</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</si>
  <si>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</si>
  <si>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</si>
  <si>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C2.1 - 2022/23 figures from West Lothian Council Anti-Poverty Service include 10 customers who identified as non-binary which has been included under "not recorded".</t>
  </si>
  <si>
    <t>Table C2.4</t>
  </si>
  <si>
    <t>Table C2.4 - 2021/22 figures do not include West Lothian CAB</t>
  </si>
  <si>
    <t>Table C2.5</t>
  </si>
  <si>
    <t>Table C2.5 - 2021/22 figures do not include West Lothian Council Anti-Poverty Service</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</si>
  <si>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</si>
  <si>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C3.2</t>
  </si>
  <si>
    <t>Table C3.2 - 2020/21 figures do not include West Lothian Council Anti-Poverty Service</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</si>
  <si>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</si>
  <si>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I2.2</t>
  </si>
  <si>
    <t>Table I2.2 - 2022-23 figures for all funding (including funding from other sources) do not include West Lothian Council Anti-Poverty Service.</t>
  </si>
  <si>
    <t>Table A1.1</t>
  </si>
  <si>
    <t>Table A1.1 - 2020/21 figures for new clients do not include West Lothian Council Anti-Poverty Service</t>
  </si>
  <si>
    <t>Table OC1.1</t>
  </si>
  <si>
    <t>Table OC1.1 - 2021/22 and 2020/21 figures for money advice financial gain do not include West Lothian Council Anti-Poverty Service</t>
  </si>
  <si>
    <t>In 2022/23 West Lothian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</si>
  <si>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</si>
  <si>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</si>
  <si>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</si>
  <si>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</si>
  <si>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</si>
  <si>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West Lothian Council Anti-Poverty Service</t>
  </si>
  <si>
    <t>Money &amp; Welfare Rights Advice</t>
  </si>
  <si>
    <t>External Services</t>
  </si>
  <si>
    <t>West Lothian CAB</t>
  </si>
  <si>
    <t>Clients by Demographics</t>
  </si>
  <si>
    <t>Gender</t>
  </si>
  <si>
    <t>Age</t>
  </si>
  <si>
    <t>Table C2.2</t>
  </si>
  <si>
    <t>Ethnicity</t>
  </si>
  <si>
    <t>Table C2.3</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</si>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</sst>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0" fillId="2" borderId="56" xfId="0" applyFill="1" applyBorder="1" applyAlignment="1">
      <alignment horizontal="left" wrapText="1" indent="2"/>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4"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2" xfId="0" applyFont="1" applyFill="1" applyBorder="1" applyAlignment="1">
      <alignment horizontal="left" wrapText="1" indent="2"/>
    </xf>
    <xf numFmtId="0" fontId="12" fillId="5" borderId="55" xfId="0" applyFont="1" applyFill="1" applyBorder="1" applyAlignment="1">
      <alignment horizontal="left" wrapText="1" indent="2"/>
    </xf>
    <xf numFmtId="0" fontId="11" fillId="2" borderId="44" xfId="0" applyFont="1" applyFill="1" applyBorder="1" applyAlignment="1">
      <alignment horizontal="left" wrapText="1" indent="2"/>
    </xf>
    <xf numFmtId="0" fontId="12" fillId="0" borderId="55" xfId="0" applyFont="1" applyBorder="1" applyAlignment="1">
      <alignment horizontal="left" wrapText="1" indent="2"/>
    </xf>
    <xf numFmtId="0" fontId="12" fillId="5" borderId="5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410" t="s">
        <v>1</v>
      </c>
      <c r="B2" s="410"/>
      <c r="C2" s="410"/>
    </row>
    <row r="4" spans="1:3" ht="72.5" x14ac:dyDescent="0.35">
      <c r="A4" s="157" t="s">
        <v>2</v>
      </c>
    </row>
    <row r="6" spans="1:3" ht="21" x14ac:dyDescent="0.5">
      <c r="A6" s="158" t="s">
        <v>3</v>
      </c>
    </row>
    <row r="7" spans="1:3" x14ac:dyDescent="0.35">
      <c r="A7" s="159" t="s">
        <v>4</v>
      </c>
    </row>
    <row r="9" spans="1:3" x14ac:dyDescent="0.35">
      <c r="A9" s="5" t="s">
        <v>5</v>
      </c>
    </row>
    <row r="10" spans="1:3" x14ac:dyDescent="0.35">
      <c r="A10" s="159" t="s">
        <v>6</v>
      </c>
    </row>
    <row r="11" spans="1:3" x14ac:dyDescent="0.35">
      <c r="A11" s="159" t="s">
        <v>7</v>
      </c>
    </row>
    <row r="12" spans="1:3" x14ac:dyDescent="0.35">
      <c r="A12" s="159" t="s">
        <v>8</v>
      </c>
    </row>
    <row r="13" spans="1:3" x14ac:dyDescent="0.35">
      <c r="A13" s="159" t="s">
        <v>9</v>
      </c>
    </row>
    <row r="14" spans="1:3" x14ac:dyDescent="0.35">
      <c r="A14" s="159" t="s">
        <v>10</v>
      </c>
    </row>
    <row r="15" spans="1:3" x14ac:dyDescent="0.35">
      <c r="A15" s="159"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0"/>
  <sheetViews>
    <sheetView zoomScaleNormal="100" workbookViewId="0">
      <selection activeCell="B33" sqref="B33"/>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West Lothian</v>
      </c>
      <c r="C1" s="156"/>
      <c r="D1" s="156"/>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8" t="s">
        <v>18</v>
      </c>
      <c r="C11" s="5"/>
    </row>
    <row r="12" spans="1:4" ht="58" x14ac:dyDescent="0.35">
      <c r="B12" s="255" t="s">
        <v>19</v>
      </c>
      <c r="C12" s="154"/>
    </row>
    <row r="13" spans="1:4" ht="43.5" x14ac:dyDescent="0.35">
      <c r="B13" s="261" t="s">
        <v>20</v>
      </c>
      <c r="C13" s="154"/>
    </row>
    <row r="14" spans="1:4" x14ac:dyDescent="0.35">
      <c r="B14" s="155" t="s">
        <v>21</v>
      </c>
      <c r="C14" s="154"/>
    </row>
    <row r="15" spans="1:4" ht="87" x14ac:dyDescent="0.35">
      <c r="B15" s="260" t="s">
        <v>22</v>
      </c>
      <c r="C15" s="154"/>
    </row>
    <row r="16" spans="1:4" x14ac:dyDescent="0.35">
      <c r="B16" s="257" t="s">
        <v>7</v>
      </c>
    </row>
    <row r="17" spans="1:2" ht="29" x14ac:dyDescent="0.35">
      <c r="B17" s="256" t="s">
        <v>23</v>
      </c>
    </row>
    <row r="18" spans="1:2" x14ac:dyDescent="0.35">
      <c r="A18" s="264" t="s">
        <v>24</v>
      </c>
      <c r="B18" s="259" t="s">
        <v>25</v>
      </c>
    </row>
    <row r="19" spans="1:2" x14ac:dyDescent="0.35">
      <c r="A19" s="264" t="s">
        <v>26</v>
      </c>
      <c r="B19" s="259" t="s">
        <v>27</v>
      </c>
    </row>
    <row r="20" spans="1:2" x14ac:dyDescent="0.35">
      <c r="A20" s="263" t="s">
        <v>28</v>
      </c>
      <c r="B20" s="398" t="s">
        <v>29</v>
      </c>
    </row>
    <row r="21" spans="1:2" x14ac:dyDescent="0.35">
      <c r="A21" s="262"/>
      <c r="B21" s="257" t="s">
        <v>8</v>
      </c>
    </row>
    <row r="22" spans="1:2" ht="29" x14ac:dyDescent="0.35">
      <c r="A22" s="262"/>
      <c r="B22" s="400" t="s">
        <v>30</v>
      </c>
    </row>
    <row r="23" spans="1:2" x14ac:dyDescent="0.35">
      <c r="A23" s="263" t="s">
        <v>31</v>
      </c>
      <c r="B23" s="266" t="s">
        <v>32</v>
      </c>
    </row>
    <row r="24" spans="1:2" x14ac:dyDescent="0.35">
      <c r="A24" s="262"/>
      <c r="B24" s="257" t="s">
        <v>9</v>
      </c>
    </row>
    <row r="25" spans="1:2" ht="29" x14ac:dyDescent="0.35">
      <c r="A25" s="262"/>
      <c r="B25" s="401" t="s">
        <v>33</v>
      </c>
    </row>
    <row r="26" spans="1:2" x14ac:dyDescent="0.35">
      <c r="A26" s="263" t="s">
        <v>34</v>
      </c>
      <c r="B26" s="259" t="s">
        <v>35</v>
      </c>
    </row>
    <row r="27" spans="1:2" x14ac:dyDescent="0.35">
      <c r="A27" s="262"/>
      <c r="B27" s="257" t="s">
        <v>10</v>
      </c>
    </row>
    <row r="28" spans="1:2" x14ac:dyDescent="0.35">
      <c r="A28" s="265" t="s">
        <v>36</v>
      </c>
      <c r="B28" s="399" t="s">
        <v>37</v>
      </c>
    </row>
    <row r="29" spans="1:2" x14ac:dyDescent="0.35">
      <c r="A29" s="262"/>
      <c r="B29" s="257" t="s">
        <v>11</v>
      </c>
    </row>
    <row r="30" spans="1:2" x14ac:dyDescent="0.35">
      <c r="A30" s="344" t="s">
        <v>38</v>
      </c>
      <c r="B30" s="402" t="s">
        <v>39</v>
      </c>
    </row>
  </sheetData>
  <hyperlinks>
    <hyperlink ref="A3" location="Contents!A1" display="Return to Contents" xr:uid="{493EF0A1-0B02-49F9-A603-0FD5A8BB4B7F}"/>
    <hyperlink ref="A18" location="Demographics!A11" display="Table C2.1" xr:uid="{D6BB93B2-961D-40DC-917B-A034DB10418F}"/>
    <hyperlink ref="A19" location="Demographics!A105" display="Table C2.4" xr:uid="{9FBFD55D-771C-499D-B9DD-BBAAA0698EF6}"/>
    <hyperlink ref="A20" location="Demographics!A143" display="Table C2.5" xr:uid="{9C6643EA-6446-4D5E-BA4C-C5B698089865}"/>
    <hyperlink ref="A23" location="Debt!A15" display="Table C3.2" xr:uid="{E2E92EE2-1C78-4098-B76C-4A3C1923A499}"/>
    <hyperlink ref="A26" location="Funding!A27" display="Table I2.2" xr:uid="{F54E6B34-975F-4CC2-8058-2C71E404C7E5}"/>
    <hyperlink ref="A28" location="Volume!A8" display="Table A1.1" xr:uid="{BCCAC60F-06E0-405A-86CC-BC8B263F4A71}"/>
    <hyperlink ref="A30"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10" t="str">
        <f>Contents!A2</f>
        <v>West Lothian</v>
      </c>
      <c r="B1" s="410"/>
      <c r="C1" s="410"/>
    </row>
    <row r="2" spans="1:3" x14ac:dyDescent="0.35">
      <c r="A2" s="5" t="s">
        <v>6</v>
      </c>
    </row>
    <row r="3" spans="1:3" x14ac:dyDescent="0.35">
      <c r="A3" s="117" t="s">
        <v>12</v>
      </c>
    </row>
    <row r="5" spans="1:3" x14ac:dyDescent="0.35">
      <c r="A5" s="403" t="s">
        <v>40</v>
      </c>
      <c r="B5" s="403"/>
      <c r="C5" s="403"/>
    </row>
    <row r="6" spans="1:3" x14ac:dyDescent="0.35">
      <c r="A6" s="403" t="s">
        <v>41</v>
      </c>
      <c r="B6" s="403"/>
      <c r="C6" s="403"/>
    </row>
    <row r="7" spans="1:3" x14ac:dyDescent="0.35">
      <c r="A7" s="403" t="s">
        <v>42</v>
      </c>
      <c r="B7" s="403"/>
      <c r="C7" s="403"/>
    </row>
    <row r="8" spans="1:3" x14ac:dyDescent="0.35">
      <c r="A8" s="403"/>
      <c r="B8" s="403"/>
      <c r="C8" s="403"/>
    </row>
    <row r="9" spans="1:3" ht="15" thickBot="1" x14ac:dyDescent="0.4">
      <c r="A9" s="404" t="s">
        <v>43</v>
      </c>
      <c r="B9" s="403"/>
      <c r="C9" s="403"/>
    </row>
    <row r="10" spans="1:3" x14ac:dyDescent="0.35">
      <c r="A10" s="405" t="s">
        <v>44</v>
      </c>
      <c r="B10" s="406" t="s">
        <v>45</v>
      </c>
      <c r="C10" s="403"/>
    </row>
    <row r="11" spans="1:3" x14ac:dyDescent="0.35">
      <c r="A11" s="407" t="s">
        <v>46</v>
      </c>
      <c r="B11" s="408" t="s">
        <v>47</v>
      </c>
      <c r="C11" s="403"/>
    </row>
    <row r="12" spans="1:3" x14ac:dyDescent="0.35">
      <c r="A12" s="403"/>
      <c r="B12" s="403"/>
      <c r="C12" s="403"/>
    </row>
    <row r="13" spans="1:3" ht="15" thickBot="1" x14ac:dyDescent="0.4">
      <c r="A13" s="404" t="s">
        <v>48</v>
      </c>
      <c r="B13" s="403"/>
      <c r="C13" s="403"/>
    </row>
    <row r="14" spans="1:3" x14ac:dyDescent="0.35">
      <c r="A14" s="405" t="s">
        <v>44</v>
      </c>
      <c r="B14" s="406" t="s">
        <v>45</v>
      </c>
      <c r="C14" s="403"/>
    </row>
    <row r="15" spans="1:3" x14ac:dyDescent="0.35">
      <c r="A15" s="409" t="s">
        <v>49</v>
      </c>
      <c r="B15" s="408" t="s">
        <v>47</v>
      </c>
      <c r="C15" s="403"/>
    </row>
    <row r="16" spans="1:3" x14ac:dyDescent="0.35">
      <c r="A16" s="403"/>
      <c r="B16" s="403"/>
      <c r="C16" s="40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0" t="str">
        <f>Contents!A2</f>
        <v>West Lothian</v>
      </c>
      <c r="B1" s="410"/>
      <c r="C1" s="410"/>
      <c r="N1" s="117"/>
    </row>
    <row r="2" spans="1:14" x14ac:dyDescent="0.35">
      <c r="A2" s="5" t="s">
        <v>50</v>
      </c>
    </row>
    <row r="3" spans="1:14" x14ac:dyDescent="0.35">
      <c r="A3" s="117" t="s">
        <v>12</v>
      </c>
    </row>
    <row r="4" spans="1:14" x14ac:dyDescent="0.35">
      <c r="A4" s="5"/>
    </row>
    <row r="5" spans="1:14" x14ac:dyDescent="0.35">
      <c r="A5" s="116" t="s">
        <v>51</v>
      </c>
      <c r="B5" s="116"/>
      <c r="C5" s="117" t="s">
        <v>24</v>
      </c>
    </row>
    <row r="6" spans="1:14" x14ac:dyDescent="0.35">
      <c r="A6" s="116" t="s">
        <v>52</v>
      </c>
      <c r="B6" s="116"/>
      <c r="C6" s="117" t="s">
        <v>53</v>
      </c>
    </row>
    <row r="7" spans="1:14" x14ac:dyDescent="0.35">
      <c r="A7" s="116" t="s">
        <v>54</v>
      </c>
      <c r="B7" s="116"/>
      <c r="C7" s="117" t="s">
        <v>55</v>
      </c>
    </row>
    <row r="8" spans="1:14" x14ac:dyDescent="0.35">
      <c r="A8" s="116" t="s">
        <v>56</v>
      </c>
      <c r="B8" s="116"/>
      <c r="C8" s="117" t="s">
        <v>26</v>
      </c>
    </row>
    <row r="9" spans="1:14" x14ac:dyDescent="0.35">
      <c r="A9" s="116" t="s">
        <v>57</v>
      </c>
      <c r="B9" s="116"/>
      <c r="C9" s="117" t="s">
        <v>28</v>
      </c>
    </row>
    <row r="11" spans="1:14" x14ac:dyDescent="0.35">
      <c r="A11" t="s">
        <v>58</v>
      </c>
    </row>
    <row r="12" spans="1:14" x14ac:dyDescent="0.35">
      <c r="A12" s="5"/>
    </row>
    <row r="13" spans="1:14" x14ac:dyDescent="0.35">
      <c r="C13" s="412" t="s">
        <v>59</v>
      </c>
      <c r="D13" s="413"/>
      <c r="E13" s="413"/>
      <c r="F13" s="413"/>
      <c r="G13" s="413"/>
      <c r="H13" s="413"/>
      <c r="I13" s="413"/>
      <c r="J13" s="427"/>
      <c r="K13" s="425" t="s">
        <v>60</v>
      </c>
      <c r="L13" s="426"/>
      <c r="M13" s="426"/>
      <c r="N13" s="426"/>
    </row>
    <row r="14" spans="1:14" x14ac:dyDescent="0.35">
      <c r="B14" s="142"/>
      <c r="C14" s="415" t="str">
        <f>A1</f>
        <v>West Lothian</v>
      </c>
      <c r="D14" s="416"/>
      <c r="E14" s="416"/>
      <c r="F14" s="419"/>
      <c r="G14" s="415" t="s">
        <v>61</v>
      </c>
      <c r="H14" s="416"/>
      <c r="I14" s="416"/>
      <c r="J14" s="419"/>
      <c r="K14" s="428" t="str">
        <f>$A$1</f>
        <v>West Lothian</v>
      </c>
      <c r="L14" s="416"/>
      <c r="M14" s="416"/>
      <c r="N14" s="416"/>
    </row>
    <row r="15" spans="1:14" ht="29.5" thickBot="1" x14ac:dyDescent="0.4">
      <c r="B15" s="146" t="s">
        <v>51</v>
      </c>
      <c r="C15" s="3" t="s">
        <v>62</v>
      </c>
      <c r="D15" s="147" t="s">
        <v>63</v>
      </c>
      <c r="E15" s="267" t="s">
        <v>64</v>
      </c>
      <c r="F15" s="267" t="s">
        <v>65</v>
      </c>
      <c r="G15" s="3" t="s">
        <v>62</v>
      </c>
      <c r="H15" s="147" t="s">
        <v>63</v>
      </c>
      <c r="I15" s="267" t="s">
        <v>64</v>
      </c>
      <c r="J15" s="267" t="s">
        <v>65</v>
      </c>
      <c r="K15" s="203" t="s">
        <v>62</v>
      </c>
      <c r="L15" s="147" t="s">
        <v>63</v>
      </c>
      <c r="M15" s="267" t="s">
        <v>66</v>
      </c>
      <c r="N15" s="267" t="s">
        <v>67</v>
      </c>
    </row>
    <row r="16" spans="1:14" x14ac:dyDescent="0.35">
      <c r="B16" s="142" t="s">
        <v>68</v>
      </c>
      <c r="C16" s="163"/>
      <c r="D16" s="162"/>
      <c r="E16" s="162"/>
      <c r="F16" s="162"/>
      <c r="G16" s="163"/>
      <c r="H16" s="162"/>
      <c r="I16" s="162"/>
      <c r="J16" s="162"/>
      <c r="K16" s="204"/>
      <c r="L16" s="162"/>
      <c r="M16" s="162"/>
      <c r="N16" s="162"/>
    </row>
    <row r="17" spans="1:14" x14ac:dyDescent="0.35">
      <c r="B17" s="4" t="s">
        <v>69</v>
      </c>
      <c r="C17" s="30">
        <v>1044</v>
      </c>
      <c r="D17" s="31">
        <v>727</v>
      </c>
      <c r="E17" s="31">
        <v>208</v>
      </c>
      <c r="F17" s="31">
        <v>0</v>
      </c>
      <c r="G17" s="30">
        <v>55010</v>
      </c>
      <c r="H17" s="31">
        <v>68302</v>
      </c>
      <c r="I17" s="31">
        <v>26646</v>
      </c>
      <c r="J17" s="31">
        <v>0</v>
      </c>
      <c r="K17" s="205" t="s">
        <v>70</v>
      </c>
      <c r="L17" s="31" t="s">
        <v>70</v>
      </c>
      <c r="M17" s="31" t="s">
        <v>70</v>
      </c>
      <c r="N17" s="31" t="s">
        <v>70</v>
      </c>
    </row>
    <row r="18" spans="1:14" x14ac:dyDescent="0.35">
      <c r="B18" s="1" t="s">
        <v>71</v>
      </c>
      <c r="C18" s="17">
        <v>6467</v>
      </c>
      <c r="D18" s="18">
        <v>8726</v>
      </c>
      <c r="E18" s="18">
        <v>1417</v>
      </c>
      <c r="F18" s="18">
        <v>15</v>
      </c>
      <c r="G18" s="17">
        <v>79040.762000000002</v>
      </c>
      <c r="H18" s="18">
        <v>98579.547000000006</v>
      </c>
      <c r="I18" s="18">
        <v>39814.305</v>
      </c>
      <c r="J18" s="18">
        <v>2329.5949999999998</v>
      </c>
      <c r="K18" s="206" t="s">
        <v>70</v>
      </c>
      <c r="L18" s="18" t="s">
        <v>70</v>
      </c>
      <c r="M18" s="18" t="s">
        <v>70</v>
      </c>
      <c r="N18" s="18" t="s">
        <v>70</v>
      </c>
    </row>
    <row r="19" spans="1:14" x14ac:dyDescent="0.35">
      <c r="B19" s="4" t="s">
        <v>72</v>
      </c>
      <c r="C19" s="30">
        <v>6289</v>
      </c>
      <c r="D19" s="31">
        <v>8687</v>
      </c>
      <c r="E19" s="31">
        <v>0</v>
      </c>
      <c r="F19" s="31">
        <v>0</v>
      </c>
      <c r="G19" s="30">
        <v>83409.87</v>
      </c>
      <c r="H19" s="31">
        <v>102803.81</v>
      </c>
      <c r="I19" s="31">
        <v>47178.964999999997</v>
      </c>
      <c r="J19" s="31">
        <v>726.6</v>
      </c>
      <c r="K19" s="205" t="s">
        <v>70</v>
      </c>
      <c r="L19" s="31" t="s">
        <v>70</v>
      </c>
      <c r="M19" s="31" t="s">
        <v>70</v>
      </c>
      <c r="N19" s="31" t="s">
        <v>70</v>
      </c>
    </row>
    <row r="20" spans="1:14" x14ac:dyDescent="0.35">
      <c r="B20" s="1" t="s">
        <v>73</v>
      </c>
      <c r="C20" s="17">
        <v>5753</v>
      </c>
      <c r="D20" s="18">
        <v>8513</v>
      </c>
      <c r="E20" s="18">
        <v>2638</v>
      </c>
      <c r="F20" s="18">
        <v>7</v>
      </c>
      <c r="G20" s="17">
        <v>70814.53</v>
      </c>
      <c r="H20" s="18">
        <v>93465.5</v>
      </c>
      <c r="I20" s="18">
        <v>43881.36</v>
      </c>
      <c r="J20" s="18">
        <v>1943.2</v>
      </c>
      <c r="K20" s="206" t="s">
        <v>70</v>
      </c>
      <c r="L20" s="18" t="s">
        <v>70</v>
      </c>
      <c r="M20" s="18" t="s">
        <v>70</v>
      </c>
      <c r="N20" s="18" t="s">
        <v>70</v>
      </c>
    </row>
    <row r="21" spans="1:14" x14ac:dyDescent="0.35">
      <c r="B21" s="4" t="s">
        <v>74</v>
      </c>
      <c r="C21" s="30">
        <v>5805</v>
      </c>
      <c r="D21" s="31">
        <v>8837</v>
      </c>
      <c r="E21" s="31">
        <v>1028</v>
      </c>
      <c r="F21" s="31">
        <v>39</v>
      </c>
      <c r="G21" s="30">
        <v>59390.338400000001</v>
      </c>
      <c r="H21" s="31">
        <v>79996.281799999997</v>
      </c>
      <c r="I21" s="31">
        <v>63134.379399999998</v>
      </c>
      <c r="J21" s="31">
        <v>1689.1715999999999</v>
      </c>
      <c r="K21" s="205" t="s">
        <v>70</v>
      </c>
      <c r="L21" s="31" t="s">
        <v>70</v>
      </c>
      <c r="M21" s="31" t="s">
        <v>70</v>
      </c>
      <c r="N21" s="31" t="s">
        <v>70</v>
      </c>
    </row>
    <row r="22" spans="1:14" x14ac:dyDescent="0.35">
      <c r="B22" s="295" t="s">
        <v>75</v>
      </c>
      <c r="C22" s="296">
        <v>5455</v>
      </c>
      <c r="D22" s="297">
        <v>8472</v>
      </c>
      <c r="E22" s="297">
        <v>2403</v>
      </c>
      <c r="F22" s="297">
        <v>54</v>
      </c>
      <c r="G22" s="296">
        <v>79982</v>
      </c>
      <c r="H22" s="297">
        <v>107010</v>
      </c>
      <c r="I22" s="297">
        <v>71809</v>
      </c>
      <c r="J22" s="297">
        <v>3967</v>
      </c>
      <c r="K22" s="298" t="s">
        <v>70</v>
      </c>
      <c r="L22" s="297" t="s">
        <v>70</v>
      </c>
      <c r="M22" s="297" t="s">
        <v>70</v>
      </c>
      <c r="N22" s="297" t="s">
        <v>70</v>
      </c>
    </row>
    <row r="23" spans="1:14" x14ac:dyDescent="0.35">
      <c r="B23" s="13" t="s">
        <v>76</v>
      </c>
      <c r="C23" s="19"/>
      <c r="D23" s="55"/>
      <c r="E23" s="55"/>
      <c r="F23" s="55"/>
      <c r="G23" s="19"/>
      <c r="H23" s="55"/>
      <c r="I23" s="55"/>
      <c r="J23" s="55"/>
      <c r="K23" s="207"/>
      <c r="L23" s="55"/>
      <c r="M23" s="55"/>
      <c r="N23" s="55"/>
    </row>
    <row r="24" spans="1:14" x14ac:dyDescent="0.35">
      <c r="B24" s="4" t="s">
        <v>69</v>
      </c>
      <c r="C24" s="32">
        <f t="shared" ref="C24:F29" si="0">IFERROR(C17/SUM($C17:$F17),"-")</f>
        <v>0.52753916119252142</v>
      </c>
      <c r="D24" s="33">
        <f t="shared" si="0"/>
        <v>0.36735725113693785</v>
      </c>
      <c r="E24" s="33">
        <f t="shared" si="0"/>
        <v>0.10510358767054068</v>
      </c>
      <c r="F24" s="33">
        <f t="shared" si="0"/>
        <v>0</v>
      </c>
      <c r="G24" s="32">
        <f t="shared" ref="G24:J29" si="1">IFERROR(G17/SUM($G17:$J17),"-")</f>
        <v>0.3668360474266128</v>
      </c>
      <c r="H24" s="33">
        <f t="shared" si="1"/>
        <v>0.45547419944251055</v>
      </c>
      <c r="I24" s="33">
        <f t="shared" si="1"/>
        <v>0.17768975313087665</v>
      </c>
      <c r="J24" s="33">
        <f t="shared" si="1"/>
        <v>0</v>
      </c>
      <c r="K24" s="346">
        <v>0.48899999999999999</v>
      </c>
      <c r="L24" s="33">
        <v>0.51100000000000001</v>
      </c>
      <c r="M24" s="33">
        <v>0</v>
      </c>
      <c r="N24" s="33">
        <v>0</v>
      </c>
    </row>
    <row r="25" spans="1:14" x14ac:dyDescent="0.35">
      <c r="B25" s="1" t="s">
        <v>71</v>
      </c>
      <c r="C25" s="21">
        <f t="shared" si="0"/>
        <v>0.3889924812030075</v>
      </c>
      <c r="D25" s="22">
        <f t="shared" si="0"/>
        <v>0.52487218045112782</v>
      </c>
      <c r="E25" s="22">
        <f t="shared" si="0"/>
        <v>8.5233082706766911E-2</v>
      </c>
      <c r="F25" s="22">
        <f t="shared" si="0"/>
        <v>9.0225563909774437E-4</v>
      </c>
      <c r="G25" s="21">
        <f t="shared" si="1"/>
        <v>0.35966166811084332</v>
      </c>
      <c r="H25" s="22">
        <f t="shared" si="1"/>
        <v>0.44856961672043699</v>
      </c>
      <c r="I25" s="22">
        <f t="shared" si="1"/>
        <v>0.18116828568750246</v>
      </c>
      <c r="J25" s="22">
        <f t="shared" si="1"/>
        <v>1.0600429481217298E-2</v>
      </c>
      <c r="K25" s="347">
        <v>0.48899999999999999</v>
      </c>
      <c r="L25" s="22">
        <v>0.51100000000000001</v>
      </c>
      <c r="M25" s="22">
        <v>0</v>
      </c>
      <c r="N25" s="22">
        <v>0</v>
      </c>
    </row>
    <row r="26" spans="1:14" x14ac:dyDescent="0.35">
      <c r="B26" s="4" t="s">
        <v>72</v>
      </c>
      <c r="C26" s="32">
        <f t="shared" si="0"/>
        <v>0.41993856837606836</v>
      </c>
      <c r="D26" s="33">
        <f t="shared" si="0"/>
        <v>0.58006143162393164</v>
      </c>
      <c r="E26" s="33">
        <f t="shared" si="0"/>
        <v>0</v>
      </c>
      <c r="F26" s="33">
        <f t="shared" si="0"/>
        <v>0</v>
      </c>
      <c r="G26" s="32">
        <f t="shared" si="1"/>
        <v>0.35627088238730653</v>
      </c>
      <c r="H26" s="33">
        <f t="shared" si="1"/>
        <v>0.43910875417354095</v>
      </c>
      <c r="I26" s="33">
        <f t="shared" si="1"/>
        <v>0.20151681678283218</v>
      </c>
      <c r="J26" s="33">
        <f t="shared" si="1"/>
        <v>3.1035466563203722E-3</v>
      </c>
      <c r="K26" s="346" t="s">
        <v>70</v>
      </c>
      <c r="L26" s="33" t="s">
        <v>70</v>
      </c>
      <c r="M26" s="33" t="s">
        <v>70</v>
      </c>
      <c r="N26" s="33" t="s">
        <v>70</v>
      </c>
    </row>
    <row r="27" spans="1:14" x14ac:dyDescent="0.35">
      <c r="B27" s="1" t="s">
        <v>73</v>
      </c>
      <c r="C27" s="21">
        <f t="shared" si="0"/>
        <v>0.34019277393412573</v>
      </c>
      <c r="D27" s="22">
        <f t="shared" si="0"/>
        <v>0.50340015374608238</v>
      </c>
      <c r="E27" s="22">
        <f t="shared" si="0"/>
        <v>0.1559931405593992</v>
      </c>
      <c r="F27" s="22">
        <f t="shared" si="0"/>
        <v>4.1393176039264385E-4</v>
      </c>
      <c r="G27" s="21">
        <f t="shared" si="1"/>
        <v>0.33704418356590871</v>
      </c>
      <c r="H27" s="22">
        <f t="shared" si="1"/>
        <v>0.44485225191891331</v>
      </c>
      <c r="I27" s="22">
        <f t="shared" si="1"/>
        <v>0.20885483748831948</v>
      </c>
      <c r="J27" s="22">
        <f t="shared" si="1"/>
        <v>9.2487270268583836E-3</v>
      </c>
      <c r="K27" s="347">
        <v>0.42105263157894701</v>
      </c>
      <c r="L27" s="22">
        <v>0.57894736842105299</v>
      </c>
      <c r="M27" s="22">
        <v>0</v>
      </c>
      <c r="N27" s="22">
        <v>0</v>
      </c>
    </row>
    <row r="28" spans="1:14" x14ac:dyDescent="0.35">
      <c r="B28" s="4" t="s">
        <v>74</v>
      </c>
      <c r="C28" s="32">
        <f t="shared" si="0"/>
        <v>0.36953338850340567</v>
      </c>
      <c r="D28" s="33">
        <f t="shared" si="0"/>
        <v>0.56254376472086065</v>
      </c>
      <c r="E28" s="33">
        <f t="shared" si="0"/>
        <v>6.5440193519638423E-2</v>
      </c>
      <c r="F28" s="299">
        <f t="shared" si="0"/>
        <v>2.4826532560952319E-3</v>
      </c>
      <c r="G28" s="33">
        <f t="shared" si="1"/>
        <v>0.29082948244450618</v>
      </c>
      <c r="H28" s="33">
        <f t="shared" si="1"/>
        <v>0.39173505085431315</v>
      </c>
      <c r="I28" s="33">
        <f t="shared" si="1"/>
        <v>0.30916373571895811</v>
      </c>
      <c r="J28" s="301">
        <f t="shared" si="1"/>
        <v>8.271730982222494E-3</v>
      </c>
      <c r="K28" s="33" t="s">
        <v>70</v>
      </c>
      <c r="L28" s="33" t="s">
        <v>70</v>
      </c>
      <c r="M28" s="33" t="s">
        <v>70</v>
      </c>
      <c r="N28" s="33" t="s">
        <v>70</v>
      </c>
    </row>
    <row r="29" spans="1:14" ht="15" thickBot="1" x14ac:dyDescent="0.4">
      <c r="B29" s="306" t="s">
        <v>75</v>
      </c>
      <c r="C29" s="133">
        <f t="shared" si="0"/>
        <v>0.33294677734375</v>
      </c>
      <c r="D29" s="133">
        <f t="shared" si="0"/>
        <v>0.51708984375</v>
      </c>
      <c r="E29" s="133">
        <f t="shared" si="0"/>
        <v>0.14666748046875</v>
      </c>
      <c r="F29" s="340">
        <f t="shared" si="0"/>
        <v>3.2958984375E-3</v>
      </c>
      <c r="G29" s="133">
        <f t="shared" si="1"/>
        <v>0.30438257322048345</v>
      </c>
      <c r="H29" s="133">
        <f t="shared" si="1"/>
        <v>0.40724136881203193</v>
      </c>
      <c r="I29" s="133">
        <f>IFERROR(I22/SUM($G22:$J22),"-")</f>
        <v>0.27327909030018877</v>
      </c>
      <c r="J29" s="345">
        <f t="shared" si="1"/>
        <v>1.5096967667295865E-2</v>
      </c>
      <c r="K29" s="186" t="s">
        <v>70</v>
      </c>
      <c r="L29" s="186" t="s">
        <v>70</v>
      </c>
      <c r="M29" s="186" t="s">
        <v>70</v>
      </c>
      <c r="N29" s="186" t="s">
        <v>70</v>
      </c>
    </row>
    <row r="30" spans="1:14" x14ac:dyDescent="0.35">
      <c r="D30" s="15"/>
    </row>
    <row r="31" spans="1:14" ht="16.5" x14ac:dyDescent="0.35">
      <c r="A31" t="s">
        <v>77</v>
      </c>
    </row>
    <row r="32" spans="1:14" x14ac:dyDescent="0.35">
      <c r="A32" s="5"/>
    </row>
    <row r="33" spans="1:21" x14ac:dyDescent="0.35">
      <c r="B33" s="5" t="s">
        <v>78</v>
      </c>
      <c r="C33" s="412" t="s">
        <v>59</v>
      </c>
      <c r="D33" s="413"/>
      <c r="E33" s="413"/>
      <c r="F33" s="413"/>
      <c r="G33" s="413"/>
      <c r="H33" s="413"/>
      <c r="I33" s="413"/>
      <c r="J33" s="413"/>
      <c r="K33" s="413"/>
      <c r="L33" s="427"/>
      <c r="M33" s="430" t="s">
        <v>60</v>
      </c>
      <c r="N33" s="413"/>
      <c r="O33" s="413"/>
    </row>
    <row r="34" spans="1:21" x14ac:dyDescent="0.35">
      <c r="C34" s="415" t="str">
        <f>$A$1</f>
        <v>West Lothian</v>
      </c>
      <c r="D34" s="416"/>
      <c r="E34" s="416"/>
      <c r="F34" s="416"/>
      <c r="G34" s="429"/>
      <c r="H34" s="415" t="s">
        <v>61</v>
      </c>
      <c r="I34" s="416"/>
      <c r="J34" s="416"/>
      <c r="K34" s="416"/>
      <c r="L34" s="419"/>
      <c r="M34" s="428" t="str">
        <f>$A$1</f>
        <v>West Lothian</v>
      </c>
      <c r="N34" s="416"/>
      <c r="O34" s="416"/>
    </row>
    <row r="35" spans="1:21" ht="29.5" thickBot="1" x14ac:dyDescent="0.4">
      <c r="B35" s="36" t="s">
        <v>52</v>
      </c>
      <c r="C35" s="3" t="s">
        <v>79</v>
      </c>
      <c r="D35" s="147" t="s">
        <v>80</v>
      </c>
      <c r="E35" s="147" t="s">
        <v>81</v>
      </c>
      <c r="F35" s="267" t="s">
        <v>64</v>
      </c>
      <c r="G35" s="348" t="s">
        <v>65</v>
      </c>
      <c r="H35" s="3" t="s">
        <v>79</v>
      </c>
      <c r="I35" s="147" t="s">
        <v>80</v>
      </c>
      <c r="J35" s="147" t="s">
        <v>81</v>
      </c>
      <c r="K35" s="267" t="s">
        <v>64</v>
      </c>
      <c r="L35" s="267" t="s">
        <v>65</v>
      </c>
      <c r="M35" s="203" t="s">
        <v>79</v>
      </c>
      <c r="N35" s="147" t="s">
        <v>80</v>
      </c>
      <c r="O35" s="147" t="s">
        <v>81</v>
      </c>
    </row>
    <row r="36" spans="1:21" x14ac:dyDescent="0.35">
      <c r="B36" s="23" t="s">
        <v>68</v>
      </c>
      <c r="C36" s="16"/>
      <c r="D36" s="14"/>
      <c r="E36" s="14"/>
      <c r="F36" s="14"/>
      <c r="G36" s="349"/>
      <c r="H36" s="16"/>
      <c r="I36" s="14"/>
      <c r="J36" s="14"/>
      <c r="K36" s="14"/>
      <c r="L36" s="14"/>
      <c r="M36" s="208"/>
      <c r="N36" s="14"/>
      <c r="O36" s="14"/>
    </row>
    <row r="37" spans="1:21" x14ac:dyDescent="0.35">
      <c r="B37" s="123" t="s">
        <v>69</v>
      </c>
      <c r="C37" s="381">
        <v>675</v>
      </c>
      <c r="D37" s="29">
        <v>951</v>
      </c>
      <c r="E37" s="29">
        <v>225</v>
      </c>
      <c r="F37" s="29">
        <v>128</v>
      </c>
      <c r="G37" s="350">
        <v>0</v>
      </c>
      <c r="H37" s="28">
        <v>24153</v>
      </c>
      <c r="I37" s="29">
        <v>49042</v>
      </c>
      <c r="J37" s="29">
        <v>37234</v>
      </c>
      <c r="K37" s="29">
        <v>29029</v>
      </c>
      <c r="L37" s="29">
        <v>0</v>
      </c>
      <c r="M37" s="57" t="s">
        <v>70</v>
      </c>
      <c r="N37" s="29" t="s">
        <v>70</v>
      </c>
      <c r="O37" s="29" t="s">
        <v>70</v>
      </c>
    </row>
    <row r="38" spans="1:21" x14ac:dyDescent="0.35">
      <c r="B38" s="124" t="s">
        <v>71</v>
      </c>
      <c r="C38" s="26">
        <f>IFERROR(SUM(D54:E54),"-")</f>
        <v>4141</v>
      </c>
      <c r="D38" s="27">
        <f>IFERROR(SUM(F54:G54),"-")</f>
        <v>7533</v>
      </c>
      <c r="E38" s="27">
        <v>4514</v>
      </c>
      <c r="F38" s="27">
        <v>134</v>
      </c>
      <c r="G38" s="351">
        <v>0</v>
      </c>
      <c r="H38" s="26">
        <f>IFERROR(SUM(N54:O54),"-")</f>
        <v>40117</v>
      </c>
      <c r="I38" s="27">
        <f>IFERROR(SUM(P54:Q54),"-")</f>
        <v>73528</v>
      </c>
      <c r="J38" s="27">
        <v>55942</v>
      </c>
      <c r="K38" s="27">
        <v>38752</v>
      </c>
      <c r="L38" s="27">
        <v>0</v>
      </c>
      <c r="M38" s="58" t="s">
        <v>70</v>
      </c>
      <c r="N38" s="27" t="s">
        <v>70</v>
      </c>
      <c r="O38" s="27" t="s">
        <v>70</v>
      </c>
    </row>
    <row r="39" spans="1:21" x14ac:dyDescent="0.35">
      <c r="B39" s="123" t="s">
        <v>72</v>
      </c>
      <c r="C39" s="28">
        <f>IFERROR(SUM(D55:E55),"-")</f>
        <v>3296</v>
      </c>
      <c r="D39" s="29">
        <f t="shared" ref="D39:D42" si="2">IFERROR(SUM(F55:G55),"-")</f>
        <v>6511</v>
      </c>
      <c r="E39" s="29">
        <v>5156</v>
      </c>
      <c r="F39" s="29">
        <v>0</v>
      </c>
      <c r="G39" s="350">
        <v>0</v>
      </c>
      <c r="H39" s="28">
        <f>IFERROR(SUM(N55:O55),"-")</f>
        <v>39660.404999999999</v>
      </c>
      <c r="I39" s="29">
        <f>IFERROR(SUM(P55:Q55),"-")</f>
        <v>78827.05</v>
      </c>
      <c r="J39" s="29">
        <v>71419.48</v>
      </c>
      <c r="K39" s="29">
        <v>25928.115000000002</v>
      </c>
      <c r="L39" s="29">
        <v>993.15499999999997</v>
      </c>
      <c r="M39" s="57" t="s">
        <v>70</v>
      </c>
      <c r="N39" s="29" t="s">
        <v>70</v>
      </c>
      <c r="O39" s="29" t="s">
        <v>70</v>
      </c>
    </row>
    <row r="40" spans="1:21" x14ac:dyDescent="0.35">
      <c r="B40" s="124" t="s">
        <v>73</v>
      </c>
      <c r="C40" s="26">
        <f>IFERROR(SUM(D56:E56),"-")</f>
        <v>4323</v>
      </c>
      <c r="D40" s="27">
        <f t="shared" si="2"/>
        <v>7389</v>
      </c>
      <c r="E40" s="27">
        <v>3543</v>
      </c>
      <c r="F40" s="27">
        <v>1615</v>
      </c>
      <c r="G40" s="351">
        <v>21</v>
      </c>
      <c r="H40" s="26">
        <f>IFERROR(SUM(N56:O56),"-")</f>
        <v>40224.090000000004</v>
      </c>
      <c r="I40" s="27">
        <f>IFERROR(SUM(P56:Q56),"-")</f>
        <v>76325.760000000009</v>
      </c>
      <c r="J40" s="27">
        <v>50817.19</v>
      </c>
      <c r="K40" s="27">
        <v>37272.120000000003</v>
      </c>
      <c r="L40" s="27">
        <v>3802.65</v>
      </c>
      <c r="M40" s="58" t="s">
        <v>70</v>
      </c>
      <c r="N40" s="27" t="s">
        <v>70</v>
      </c>
      <c r="O40" s="27" t="s">
        <v>70</v>
      </c>
    </row>
    <row r="41" spans="1:21" x14ac:dyDescent="0.35">
      <c r="B41" s="123" t="s">
        <v>74</v>
      </c>
      <c r="C41" s="28">
        <f t="shared" ref="C41:C42" si="3">IFERROR(SUM(D57:E57),"-")</f>
        <v>3696</v>
      </c>
      <c r="D41" s="29">
        <f t="shared" si="2"/>
        <v>6367</v>
      </c>
      <c r="E41" s="29">
        <v>4838</v>
      </c>
      <c r="F41" s="29">
        <v>700</v>
      </c>
      <c r="G41" s="350">
        <v>118</v>
      </c>
      <c r="H41" s="28">
        <f>IFERROR(SUM(N57:O57),"-")</f>
        <v>34177.7408</v>
      </c>
      <c r="I41" s="29">
        <f>IFERROR(SUM(P57:Q57),"-")</f>
        <v>67765.080399999992</v>
      </c>
      <c r="J41" s="29">
        <v>51739.887199999997</v>
      </c>
      <c r="K41" s="29">
        <v>48147.5412</v>
      </c>
      <c r="L41" s="29">
        <v>1913.4616000000001</v>
      </c>
      <c r="M41" s="57" t="s">
        <v>70</v>
      </c>
      <c r="N41" s="29" t="s">
        <v>70</v>
      </c>
      <c r="O41" s="29" t="s">
        <v>70</v>
      </c>
    </row>
    <row r="42" spans="1:21" x14ac:dyDescent="0.35">
      <c r="B42" s="85" t="s">
        <v>75</v>
      </c>
      <c r="C42" s="302">
        <f t="shared" si="3"/>
        <v>3642</v>
      </c>
      <c r="D42" s="303">
        <f t="shared" si="2"/>
        <v>6825</v>
      </c>
      <c r="E42" s="303">
        <v>5289</v>
      </c>
      <c r="F42" s="303">
        <v>507</v>
      </c>
      <c r="G42" s="352">
        <v>116</v>
      </c>
      <c r="H42" s="302">
        <f>IFERROR(SUM(N58:O58),"-")</f>
        <v>38592</v>
      </c>
      <c r="I42" s="303">
        <f>IFERROR(SUM(P58:Q58),"-")</f>
        <v>84218</v>
      </c>
      <c r="J42" s="303">
        <v>70477</v>
      </c>
      <c r="K42" s="303">
        <v>61067</v>
      </c>
      <c r="L42" s="303">
        <v>3063</v>
      </c>
      <c r="M42" s="304" t="s">
        <v>70</v>
      </c>
      <c r="N42" s="303" t="s">
        <v>70</v>
      </c>
      <c r="O42" s="303" t="s">
        <v>70</v>
      </c>
    </row>
    <row r="43" spans="1:21" x14ac:dyDescent="0.35">
      <c r="B43" s="24" t="s">
        <v>76</v>
      </c>
      <c r="C43" s="163"/>
      <c r="D43" s="162"/>
      <c r="E43" s="162"/>
      <c r="F43" s="162"/>
      <c r="G43" s="353"/>
      <c r="H43" s="163"/>
      <c r="I43" s="162"/>
      <c r="J43" s="162"/>
      <c r="K43" s="162"/>
      <c r="L43" s="162"/>
      <c r="M43" s="204"/>
      <c r="N43" s="162"/>
      <c r="O43" s="162"/>
    </row>
    <row r="44" spans="1:21" x14ac:dyDescent="0.35">
      <c r="A44" s="15"/>
      <c r="B44" s="123" t="s">
        <v>69</v>
      </c>
      <c r="C44" s="42">
        <f>IFERROR(C37/SUM($C37:$G37),"")</f>
        <v>0.34108135421930269</v>
      </c>
      <c r="D44" s="43">
        <f t="shared" ref="D44:G48" si="4">IFERROR(D37/SUM($C37:$G37),"")</f>
        <v>0.4805457301667509</v>
      </c>
      <c r="E44" s="43">
        <f t="shared" si="4"/>
        <v>0.11369378473976756</v>
      </c>
      <c r="F44" s="43">
        <f t="shared" si="4"/>
        <v>6.4679130874178883E-2</v>
      </c>
      <c r="G44" s="354">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0.28499999999999998</v>
      </c>
      <c r="N44" s="43">
        <v>0.44600000000000001</v>
      </c>
      <c r="O44" s="43">
        <v>0.27</v>
      </c>
      <c r="U44" s="15"/>
    </row>
    <row r="45" spans="1:21" x14ac:dyDescent="0.35">
      <c r="B45" s="124" t="s">
        <v>71</v>
      </c>
      <c r="C45" s="44">
        <f>IFERROR(C38/SUM($C38:$G38),"")</f>
        <v>0.25370665359637301</v>
      </c>
      <c r="D45" s="45">
        <f t="shared" si="4"/>
        <v>0.46152432299963242</v>
      </c>
      <c r="E45" s="45">
        <f t="shared" si="4"/>
        <v>0.27655924519054037</v>
      </c>
      <c r="F45" s="45">
        <f t="shared" si="4"/>
        <v>8.2097782134542344E-3</v>
      </c>
      <c r="G45" s="355">
        <f t="shared" si="4"/>
        <v>0</v>
      </c>
      <c r="H45" s="44">
        <f t="shared" si="5"/>
        <v>0.19255636246694091</v>
      </c>
      <c r="I45" s="45">
        <f t="shared" si="5"/>
        <v>0.3529248004454279</v>
      </c>
      <c r="J45" s="45">
        <f t="shared" si="5"/>
        <v>0.26851429641113761</v>
      </c>
      <c r="K45" s="45">
        <f t="shared" si="5"/>
        <v>0.18600454067649361</v>
      </c>
      <c r="L45" s="45">
        <f t="shared" si="5"/>
        <v>0</v>
      </c>
      <c r="M45" s="210">
        <v>0.28199999999999997</v>
      </c>
      <c r="N45" s="45">
        <v>0.44700000000000001</v>
      </c>
      <c r="O45" s="45">
        <v>0.27100000000000002</v>
      </c>
      <c r="U45" s="15"/>
    </row>
    <row r="46" spans="1:21" x14ac:dyDescent="0.35">
      <c r="B46" s="123" t="s">
        <v>72</v>
      </c>
      <c r="C46" s="42">
        <f>IFERROR(C39/SUM($C39:$G39),"")</f>
        <v>0.22027668248345919</v>
      </c>
      <c r="D46" s="43">
        <f t="shared" si="4"/>
        <v>0.43514001202967317</v>
      </c>
      <c r="E46" s="43">
        <f t="shared" si="4"/>
        <v>0.34458330548686761</v>
      </c>
      <c r="F46" s="43">
        <f t="shared" si="4"/>
        <v>0</v>
      </c>
      <c r="G46" s="354">
        <f t="shared" si="4"/>
        <v>0</v>
      </c>
      <c r="H46" s="42">
        <f t="shared" si="5"/>
        <v>0.18291165118486316</v>
      </c>
      <c r="I46" s="43">
        <f t="shared" si="5"/>
        <v>0.36354610785068303</v>
      </c>
      <c r="J46" s="43">
        <f t="shared" si="5"/>
        <v>0.3293827940880662</v>
      </c>
      <c r="K46" s="43">
        <f t="shared" si="5"/>
        <v>0.11957906952188256</v>
      </c>
      <c r="L46" s="43">
        <f t="shared" si="5"/>
        <v>4.5803773545051484E-3</v>
      </c>
      <c r="M46" s="209" t="s">
        <v>70</v>
      </c>
      <c r="N46" s="43" t="s">
        <v>70</v>
      </c>
      <c r="O46" s="43" t="s">
        <v>70</v>
      </c>
      <c r="U46" s="15"/>
    </row>
    <row r="47" spans="1:21" x14ac:dyDescent="0.35">
      <c r="B47" s="124" t="s">
        <v>73</v>
      </c>
      <c r="C47" s="44">
        <f>IFERROR(C40/SUM($C40:$G40),"")</f>
        <v>0.25593511337398617</v>
      </c>
      <c r="D47" s="45">
        <f t="shared" si="4"/>
        <v>0.43745189746018592</v>
      </c>
      <c r="E47" s="45">
        <f t="shared" si="4"/>
        <v>0.20975667515244806</v>
      </c>
      <c r="F47" s="45">
        <f t="shared" si="4"/>
        <v>9.5613048368953887E-2</v>
      </c>
      <c r="G47" s="355">
        <f t="shared" si="4"/>
        <v>1.2432656444260257E-3</v>
      </c>
      <c r="H47" s="44">
        <f t="shared" si="5"/>
        <v>0.19297515215397526</v>
      </c>
      <c r="I47" s="45">
        <f t="shared" si="5"/>
        <v>0.3661729861202031</v>
      </c>
      <c r="J47" s="45">
        <f t="shared" si="5"/>
        <v>0.24379557057195006</v>
      </c>
      <c r="K47" s="45">
        <f t="shared" si="5"/>
        <v>0.17881307018011408</v>
      </c>
      <c r="L47" s="45">
        <f t="shared" si="5"/>
        <v>1.8243220973757617E-2</v>
      </c>
      <c r="M47" s="210">
        <v>0.157894736842105</v>
      </c>
      <c r="N47" s="45">
        <v>0.42105263157894701</v>
      </c>
      <c r="O47" s="45">
        <v>0.42105263157894701</v>
      </c>
      <c r="U47" s="15"/>
    </row>
    <row r="48" spans="1:21" x14ac:dyDescent="0.35">
      <c r="B48" s="123" t="s">
        <v>74</v>
      </c>
      <c r="C48" s="42">
        <f>IFERROR(C41/SUM($C41:$G41),"")</f>
        <v>0.23512946116165151</v>
      </c>
      <c r="D48" s="43">
        <f t="shared" si="4"/>
        <v>0.40505121190915455</v>
      </c>
      <c r="E48" s="43">
        <f t="shared" si="4"/>
        <v>0.30778039315478084</v>
      </c>
      <c r="F48" s="43">
        <f t="shared" si="4"/>
        <v>4.4532094916979452E-2</v>
      </c>
      <c r="G48" s="354">
        <f t="shared" si="4"/>
        <v>7.5068388574336788E-3</v>
      </c>
      <c r="H48" s="42">
        <f t="shared" si="5"/>
        <v>0.16774869073848497</v>
      </c>
      <c r="I48" s="43">
        <f t="shared" si="5"/>
        <v>0.3325996174354558</v>
      </c>
      <c r="J48" s="43">
        <f t="shared" si="5"/>
        <v>0.25394593479850186</v>
      </c>
      <c r="K48" s="43">
        <f t="shared" si="5"/>
        <v>0.23631424457924566</v>
      </c>
      <c r="L48" s="43">
        <f t="shared" si="5"/>
        <v>9.3915124483115817E-3</v>
      </c>
      <c r="M48" s="209" t="s">
        <v>70</v>
      </c>
      <c r="N48" s="43" t="s">
        <v>70</v>
      </c>
      <c r="O48" s="43" t="s">
        <v>70</v>
      </c>
      <c r="U48" s="15"/>
    </row>
    <row r="49" spans="2:22" ht="15" thickBot="1" x14ac:dyDescent="0.4">
      <c r="B49" s="306" t="s">
        <v>75</v>
      </c>
      <c r="C49" s="305">
        <f t="shared" ref="C49:G49" si="6">IFERROR(C42/SUM($C42:$G42),"")</f>
        <v>0.22235789730752792</v>
      </c>
      <c r="D49" s="305">
        <f t="shared" si="6"/>
        <v>0.41669210574516147</v>
      </c>
      <c r="E49" s="305">
        <f t="shared" si="6"/>
        <v>0.32291348678185483</v>
      </c>
      <c r="F49" s="305">
        <f t="shared" si="6"/>
        <v>3.0954270712497709E-2</v>
      </c>
      <c r="G49" s="307">
        <f t="shared" si="6"/>
        <v>7.0822394529580562E-3</v>
      </c>
      <c r="H49" s="305">
        <f t="shared" ref="H49:L49" si="7">IFERROR(H42/SUM($H42:$L42),"")</f>
        <v>0.14992016844264364</v>
      </c>
      <c r="I49" s="305">
        <f t="shared" si="7"/>
        <v>0.32716564951032762</v>
      </c>
      <c r="J49" s="305">
        <f t="shared" si="7"/>
        <v>0.27378533663277871</v>
      </c>
      <c r="K49" s="305">
        <f t="shared" si="7"/>
        <v>0.23722986438347118</v>
      </c>
      <c r="L49" s="308">
        <f t="shared" si="7"/>
        <v>1.1898981030778853E-2</v>
      </c>
      <c r="M49" s="305" t="s">
        <v>70</v>
      </c>
      <c r="N49" s="305" t="s">
        <v>70</v>
      </c>
      <c r="O49" s="305" t="s">
        <v>70</v>
      </c>
      <c r="U49" s="15"/>
    </row>
    <row r="50" spans="2:22" x14ac:dyDescent="0.35">
      <c r="C50" s="15"/>
      <c r="D50" s="15"/>
      <c r="E50" s="15"/>
      <c r="F50" s="15"/>
      <c r="I50" s="15"/>
    </row>
    <row r="51" spans="2:22" x14ac:dyDescent="0.35">
      <c r="B51" s="5" t="s">
        <v>82</v>
      </c>
      <c r="C51" s="412" t="str">
        <f>$A$1</f>
        <v>West Lothian</v>
      </c>
      <c r="D51" s="413"/>
      <c r="E51" s="413"/>
      <c r="F51" s="413"/>
      <c r="G51" s="413"/>
      <c r="H51" s="413"/>
      <c r="I51" s="413"/>
      <c r="J51" s="413"/>
      <c r="K51" s="413"/>
      <c r="L51" s="414"/>
      <c r="M51" s="412" t="s">
        <v>61</v>
      </c>
      <c r="N51" s="413"/>
      <c r="O51" s="413"/>
      <c r="P51" s="413"/>
      <c r="Q51" s="413"/>
      <c r="R51" s="413"/>
      <c r="S51" s="413"/>
      <c r="T51" s="413"/>
      <c r="U51" s="413"/>
      <c r="V51" s="413"/>
    </row>
    <row r="52" spans="2:22" ht="29.5" thickBot="1" x14ac:dyDescent="0.4">
      <c r="B52" s="36" t="s">
        <v>52</v>
      </c>
      <c r="C52" s="3" t="s">
        <v>83</v>
      </c>
      <c r="D52" s="147" t="s">
        <v>84</v>
      </c>
      <c r="E52" s="147" t="s">
        <v>85</v>
      </c>
      <c r="F52" s="147" t="s">
        <v>86</v>
      </c>
      <c r="G52" s="147" t="s">
        <v>87</v>
      </c>
      <c r="H52" s="147" t="s">
        <v>88</v>
      </c>
      <c r="I52" s="147" t="s">
        <v>89</v>
      </c>
      <c r="J52" s="147" t="s">
        <v>90</v>
      </c>
      <c r="K52" s="373" t="s">
        <v>64</v>
      </c>
      <c r="L52" s="374" t="s">
        <v>65</v>
      </c>
      <c r="M52" s="3" t="s">
        <v>83</v>
      </c>
      <c r="N52" s="147" t="s">
        <v>84</v>
      </c>
      <c r="O52" s="147" t="s">
        <v>85</v>
      </c>
      <c r="P52" s="147" t="s">
        <v>86</v>
      </c>
      <c r="Q52" s="147" t="s">
        <v>87</v>
      </c>
      <c r="R52" s="147" t="s">
        <v>88</v>
      </c>
      <c r="S52" s="147" t="s">
        <v>89</v>
      </c>
      <c r="T52" s="147" t="s">
        <v>90</v>
      </c>
      <c r="U52" s="373" t="s">
        <v>64</v>
      </c>
      <c r="V52" s="380" t="s">
        <v>65</v>
      </c>
    </row>
    <row r="53" spans="2:22" x14ac:dyDescent="0.35">
      <c r="B53" s="34" t="s">
        <v>91</v>
      </c>
      <c r="C53" s="16"/>
      <c r="D53" s="14"/>
      <c r="E53" s="14"/>
      <c r="F53" s="14"/>
      <c r="G53" s="14"/>
      <c r="H53" s="14"/>
      <c r="I53" s="14"/>
      <c r="J53" s="14"/>
      <c r="M53" s="16"/>
      <c r="N53" s="14"/>
      <c r="O53" s="14"/>
      <c r="P53" s="14"/>
      <c r="Q53" s="14"/>
      <c r="R53" s="14"/>
      <c r="S53" s="14"/>
      <c r="T53" s="14"/>
    </row>
    <row r="54" spans="2:22" x14ac:dyDescent="0.35">
      <c r="B54" s="37" t="s">
        <v>71</v>
      </c>
      <c r="C54" s="28">
        <v>303</v>
      </c>
      <c r="D54" s="29">
        <v>1701</v>
      </c>
      <c r="E54" s="29">
        <v>2440</v>
      </c>
      <c r="F54" s="29">
        <v>4590</v>
      </c>
      <c r="G54" s="29">
        <v>2943</v>
      </c>
      <c r="H54" s="29">
        <v>986</v>
      </c>
      <c r="I54" s="29">
        <v>813</v>
      </c>
      <c r="J54" s="29">
        <v>2715</v>
      </c>
      <c r="K54" s="375">
        <v>134</v>
      </c>
      <c r="L54" s="375">
        <v>0</v>
      </c>
      <c r="M54" s="28">
        <v>803</v>
      </c>
      <c r="N54" s="29">
        <v>13350</v>
      </c>
      <c r="O54" s="29">
        <v>26767</v>
      </c>
      <c r="P54" s="29">
        <v>31774</v>
      </c>
      <c r="Q54" s="29">
        <v>41754</v>
      </c>
      <c r="R54" s="29">
        <v>20258</v>
      </c>
      <c r="S54" s="29">
        <v>12890</v>
      </c>
      <c r="T54" s="29">
        <v>21652</v>
      </c>
      <c r="U54" s="375">
        <v>38752</v>
      </c>
      <c r="V54" s="375">
        <v>0</v>
      </c>
    </row>
    <row r="55" spans="2:22" x14ac:dyDescent="0.35">
      <c r="B55" s="35" t="s">
        <v>72</v>
      </c>
      <c r="C55" s="26">
        <v>13</v>
      </c>
      <c r="D55" s="27">
        <v>1066</v>
      </c>
      <c r="E55" s="27">
        <v>2230</v>
      </c>
      <c r="F55" s="27">
        <v>2423</v>
      </c>
      <c r="G55" s="27">
        <v>4088</v>
      </c>
      <c r="H55" s="27">
        <v>1388</v>
      </c>
      <c r="I55" s="27">
        <v>1183</v>
      </c>
      <c r="J55" s="27">
        <v>2585</v>
      </c>
      <c r="K55" s="376">
        <v>0</v>
      </c>
      <c r="L55" s="376">
        <v>0</v>
      </c>
      <c r="M55" s="26">
        <v>1386.04</v>
      </c>
      <c r="N55" s="27">
        <v>13035.18</v>
      </c>
      <c r="O55" s="27">
        <v>26625.224999999999</v>
      </c>
      <c r="P55" s="27">
        <v>29913.205000000002</v>
      </c>
      <c r="Q55" s="27">
        <v>48913.845000000001</v>
      </c>
      <c r="R55" s="27">
        <v>15458</v>
      </c>
      <c r="S55" s="27">
        <v>11277</v>
      </c>
      <c r="T55" s="27">
        <v>12860</v>
      </c>
      <c r="U55" s="376">
        <v>25928.115000000002</v>
      </c>
      <c r="V55" s="376">
        <v>993.15499999999997</v>
      </c>
    </row>
    <row r="56" spans="2:22" x14ac:dyDescent="0.35">
      <c r="B56" s="37" t="s">
        <v>73</v>
      </c>
      <c r="C56" s="28">
        <v>20</v>
      </c>
      <c r="D56" s="29">
        <v>1430</v>
      </c>
      <c r="E56" s="29">
        <v>2893</v>
      </c>
      <c r="F56" s="29">
        <v>3132</v>
      </c>
      <c r="G56" s="29">
        <v>4257</v>
      </c>
      <c r="H56" s="29">
        <v>940</v>
      </c>
      <c r="I56" s="29">
        <v>806</v>
      </c>
      <c r="J56" s="29">
        <v>1477</v>
      </c>
      <c r="K56" s="375">
        <v>1615</v>
      </c>
      <c r="L56" s="375">
        <v>21</v>
      </c>
      <c r="M56" s="28">
        <v>716.78</v>
      </c>
      <c r="N56" s="29">
        <v>12014.19</v>
      </c>
      <c r="O56" s="29">
        <v>28209.9</v>
      </c>
      <c r="P56" s="29">
        <v>31531.25</v>
      </c>
      <c r="Q56" s="29">
        <v>44794.51</v>
      </c>
      <c r="R56" s="29">
        <v>10376.07</v>
      </c>
      <c r="S56" s="29">
        <v>8816.4</v>
      </c>
      <c r="T56" s="29">
        <v>14202.62</v>
      </c>
      <c r="U56" s="375">
        <v>37272.120000000003</v>
      </c>
      <c r="V56" s="375">
        <v>3802.65</v>
      </c>
    </row>
    <row r="57" spans="2:22" x14ac:dyDescent="0.35">
      <c r="B57" s="35" t="s">
        <v>74</v>
      </c>
      <c r="C57" s="26">
        <v>0</v>
      </c>
      <c r="D57" s="27">
        <v>1173</v>
      </c>
      <c r="E57" s="27">
        <v>2523</v>
      </c>
      <c r="F57" s="27">
        <v>2749</v>
      </c>
      <c r="G57" s="27">
        <v>3618</v>
      </c>
      <c r="H57" s="27">
        <v>1055</v>
      </c>
      <c r="I57" s="27">
        <v>971</v>
      </c>
      <c r="J57" s="27">
        <v>2493</v>
      </c>
      <c r="K57" s="376">
        <v>700</v>
      </c>
      <c r="L57" s="376">
        <v>118</v>
      </c>
      <c r="M57" s="26">
        <v>858.46</v>
      </c>
      <c r="N57" s="27">
        <v>11061.195</v>
      </c>
      <c r="O57" s="27">
        <v>23116.5458</v>
      </c>
      <c r="P57" s="27">
        <v>26742.036199999999</v>
      </c>
      <c r="Q57" s="27">
        <v>41023.044199999997</v>
      </c>
      <c r="R57" s="27">
        <v>12905.844999999999</v>
      </c>
      <c r="S57" s="27">
        <v>9459.74</v>
      </c>
      <c r="T57" s="27">
        <v>11147.205</v>
      </c>
      <c r="U57" s="376">
        <v>48147.5412</v>
      </c>
      <c r="V57" s="376">
        <v>1913.4616000000001</v>
      </c>
    </row>
    <row r="58" spans="2:22" x14ac:dyDescent="0.35">
      <c r="B58" s="37" t="s">
        <v>75</v>
      </c>
      <c r="C58" s="28">
        <v>5</v>
      </c>
      <c r="D58" s="29">
        <v>1053</v>
      </c>
      <c r="E58" s="29">
        <v>2589</v>
      </c>
      <c r="F58" s="29">
        <v>3042</v>
      </c>
      <c r="G58" s="29">
        <v>3783</v>
      </c>
      <c r="H58" s="29">
        <v>0</v>
      </c>
      <c r="I58" s="29">
        <v>0</v>
      </c>
      <c r="J58" s="29">
        <v>0</v>
      </c>
      <c r="K58" s="377">
        <v>507</v>
      </c>
      <c r="L58" s="378">
        <v>116</v>
      </c>
      <c r="M58" s="28">
        <v>1009</v>
      </c>
      <c r="N58" s="29">
        <v>10658</v>
      </c>
      <c r="O58" s="29">
        <v>27934</v>
      </c>
      <c r="P58" s="29">
        <v>34934</v>
      </c>
      <c r="Q58" s="29">
        <v>49284</v>
      </c>
      <c r="R58" s="29">
        <v>13941</v>
      </c>
      <c r="S58" s="29">
        <v>13873</v>
      </c>
      <c r="T58" s="29">
        <v>19875</v>
      </c>
      <c r="U58" s="377">
        <v>61067</v>
      </c>
      <c r="V58" s="377">
        <v>3063</v>
      </c>
    </row>
    <row r="59" spans="2:22" x14ac:dyDescent="0.35">
      <c r="B59" s="40" t="s">
        <v>92</v>
      </c>
      <c r="C59" s="38"/>
      <c r="D59" s="39"/>
      <c r="E59" s="39"/>
      <c r="F59" s="39"/>
      <c r="G59" s="39"/>
      <c r="H59" s="39"/>
      <c r="I59" s="39"/>
      <c r="J59" s="39"/>
      <c r="M59" s="38"/>
      <c r="N59" s="39"/>
      <c r="O59" s="39"/>
      <c r="P59" s="39"/>
      <c r="Q59" s="39"/>
      <c r="R59" s="39"/>
      <c r="S59" s="39"/>
      <c r="T59" s="39"/>
    </row>
    <row r="60" spans="2:22" x14ac:dyDescent="0.35">
      <c r="B60" s="37" t="s">
        <v>71</v>
      </c>
      <c r="C60" s="32">
        <f>IFERROR(C54/SUM($C54:$L54),"-")</f>
        <v>1.8225563909774437E-2</v>
      </c>
      <c r="D60" s="33">
        <f t="shared" ref="D60:L60" si="8">IFERROR(D54/SUM($C54:$L54),"-")</f>
        <v>0.10231578947368421</v>
      </c>
      <c r="E60" s="33">
        <f t="shared" si="8"/>
        <v>0.14676691729323307</v>
      </c>
      <c r="F60" s="33">
        <f t="shared" si="8"/>
        <v>0.27609022556390977</v>
      </c>
      <c r="G60" s="33">
        <f t="shared" si="8"/>
        <v>0.17702255639097744</v>
      </c>
      <c r="H60" s="33">
        <f t="shared" si="8"/>
        <v>5.9308270676691727E-2</v>
      </c>
      <c r="I60" s="33">
        <f t="shared" si="8"/>
        <v>4.8902255639097746E-2</v>
      </c>
      <c r="J60" s="33">
        <f t="shared" si="8"/>
        <v>0.16330827067669174</v>
      </c>
      <c r="K60" s="33">
        <f t="shared" si="8"/>
        <v>8.060150375939849E-3</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9">
        <f t="shared" si="9"/>
        <v>0.18630769230769231</v>
      </c>
      <c r="V60" s="379">
        <f t="shared" si="9"/>
        <v>0</v>
      </c>
    </row>
    <row r="61" spans="2:22" x14ac:dyDescent="0.35">
      <c r="B61" s="35" t="s">
        <v>72</v>
      </c>
      <c r="C61" s="21">
        <f t="shared" ref="C61:L61" si="10">IFERROR(C55/SUM($C55:$L55),"-")</f>
        <v>8.6805555555555551E-4</v>
      </c>
      <c r="D61" s="22">
        <f t="shared" si="10"/>
        <v>7.1180555555555552E-2</v>
      </c>
      <c r="E61" s="22">
        <f t="shared" si="10"/>
        <v>0.14890491452991453</v>
      </c>
      <c r="F61" s="22">
        <f t="shared" si="10"/>
        <v>0.16179220085470086</v>
      </c>
      <c r="G61" s="22">
        <f t="shared" si="10"/>
        <v>0.27297008547008544</v>
      </c>
      <c r="H61" s="22">
        <f t="shared" si="10"/>
        <v>9.2681623931623935E-2</v>
      </c>
      <c r="I61" s="22">
        <f t="shared" si="10"/>
        <v>7.8993055555555552E-2</v>
      </c>
      <c r="J61" s="22">
        <f t="shared" si="10"/>
        <v>0.17260950854700854</v>
      </c>
      <c r="K61" s="22">
        <f t="shared" si="10"/>
        <v>0</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73</v>
      </c>
      <c r="C62" s="32">
        <f t="shared" ref="C62:L62" si="12">IFERROR(C56/SUM($C56:$L56),"-")</f>
        <v>1.2054728467241276E-3</v>
      </c>
      <c r="D62" s="33">
        <f t="shared" si="12"/>
        <v>8.6191308540775113E-2</v>
      </c>
      <c r="E62" s="33">
        <f t="shared" si="12"/>
        <v>0.17437164727864504</v>
      </c>
      <c r="F62" s="33">
        <f t="shared" si="12"/>
        <v>0.18877704779699836</v>
      </c>
      <c r="G62" s="33">
        <f t="shared" si="12"/>
        <v>0.25658489542523055</v>
      </c>
      <c r="H62" s="33">
        <f t="shared" si="12"/>
        <v>5.6657223796033995E-2</v>
      </c>
      <c r="I62" s="33">
        <f t="shared" si="12"/>
        <v>4.8580555722982338E-2</v>
      </c>
      <c r="J62" s="33">
        <f t="shared" si="12"/>
        <v>8.9024169730576821E-2</v>
      </c>
      <c r="K62" s="33">
        <f t="shared" si="12"/>
        <v>9.7341932372973297E-2</v>
      </c>
      <c r="L62" s="33">
        <f t="shared" si="12"/>
        <v>1.265746489060334E-3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9">
        <f t="shared" si="13"/>
        <v>0.19439241846974462</v>
      </c>
      <c r="V62" s="379">
        <f t="shared" si="13"/>
        <v>1.9832688081439273E-2</v>
      </c>
    </row>
    <row r="63" spans="2:22" ht="17.25" customHeight="1" x14ac:dyDescent="0.35">
      <c r="B63" s="35" t="s">
        <v>74</v>
      </c>
      <c r="C63" s="21">
        <f t="shared" ref="C63:L63" si="14">IFERROR(C57/SUM($C57:$L57),"-")</f>
        <v>0</v>
      </c>
      <c r="D63" s="22">
        <f t="shared" si="14"/>
        <v>7.6168831168831164E-2</v>
      </c>
      <c r="E63" s="22">
        <f t="shared" si="14"/>
        <v>0.16383116883116883</v>
      </c>
      <c r="F63" s="22">
        <f t="shared" si="14"/>
        <v>0.1785064935064935</v>
      </c>
      <c r="G63" s="22">
        <f t="shared" si="14"/>
        <v>0.23493506493506494</v>
      </c>
      <c r="H63" s="22">
        <f t="shared" si="14"/>
        <v>6.8506493506493502E-2</v>
      </c>
      <c r="I63" s="22">
        <f t="shared" si="14"/>
        <v>6.3051948051948054E-2</v>
      </c>
      <c r="J63" s="22">
        <f t="shared" si="14"/>
        <v>0.16188311688311688</v>
      </c>
      <c r="K63" s="22">
        <f t="shared" si="14"/>
        <v>4.5454545454545456E-2</v>
      </c>
      <c r="L63" s="22">
        <f t="shared" si="14"/>
        <v>7.6623376623376621E-3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9" t="s">
        <v>75</v>
      </c>
      <c r="C64" s="224">
        <f t="shared" ref="C64:L64" si="16">IFERROR(C58/SUM($C58:$L58),"-")</f>
        <v>4.5065344749887338E-4</v>
      </c>
      <c r="D64" s="224">
        <f t="shared" si="16"/>
        <v>9.4907616043262727E-2</v>
      </c>
      <c r="E64" s="224">
        <f t="shared" si="16"/>
        <v>0.23334835511491664</v>
      </c>
      <c r="F64" s="224">
        <f t="shared" si="16"/>
        <v>0.27417755745831457</v>
      </c>
      <c r="G64" s="224">
        <f t="shared" si="16"/>
        <v>0.34096439837764758</v>
      </c>
      <c r="H64" s="224">
        <f t="shared" si="16"/>
        <v>0</v>
      </c>
      <c r="I64" s="224">
        <f t="shared" si="16"/>
        <v>0</v>
      </c>
      <c r="J64" s="224">
        <f t="shared" si="16"/>
        <v>0</v>
      </c>
      <c r="K64" s="224">
        <f t="shared" si="16"/>
        <v>4.5696259576385762E-2</v>
      </c>
      <c r="L64" s="310">
        <f t="shared" si="16"/>
        <v>1.0455159981973862E-2</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6">
        <f t="shared" si="17"/>
        <v>0.25915599351547713</v>
      </c>
      <c r="V64" s="356">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93</v>
      </c>
      <c r="J66" s="15"/>
    </row>
    <row r="67" spans="1:20" ht="17.25" customHeight="1" x14ac:dyDescent="0.35">
      <c r="J67" s="15"/>
    </row>
    <row r="68" spans="1:20" ht="17.25" customHeight="1" x14ac:dyDescent="0.35">
      <c r="B68" s="5" t="s">
        <v>78</v>
      </c>
      <c r="C68" s="412" t="s">
        <v>59</v>
      </c>
      <c r="D68" s="413"/>
      <c r="E68" s="413"/>
      <c r="F68" s="413"/>
      <c r="G68" s="413"/>
      <c r="H68" s="413"/>
      <c r="I68" s="413"/>
      <c r="J68" s="427"/>
      <c r="K68" s="430" t="s">
        <v>60</v>
      </c>
      <c r="L68" s="413"/>
      <c r="M68" s="413"/>
      <c r="N68" s="413"/>
    </row>
    <row r="69" spans="1:20" ht="17.25" customHeight="1" x14ac:dyDescent="0.35">
      <c r="C69" s="415" t="str">
        <f>$A$1</f>
        <v>West Lothian</v>
      </c>
      <c r="D69" s="416"/>
      <c r="E69" s="416"/>
      <c r="F69" s="429"/>
      <c r="G69" s="415" t="s">
        <v>61</v>
      </c>
      <c r="H69" s="416"/>
      <c r="I69" s="416"/>
      <c r="J69" s="419"/>
      <c r="K69" s="428" t="str">
        <f>$A$1</f>
        <v>West Lothian</v>
      </c>
      <c r="L69" s="416"/>
      <c r="M69" s="416"/>
      <c r="N69" s="416"/>
    </row>
    <row r="70" spans="1:20" ht="35.15" customHeight="1" thickBot="1" x14ac:dyDescent="0.4">
      <c r="B70" s="36" t="s">
        <v>54</v>
      </c>
      <c r="C70" s="65" t="s">
        <v>94</v>
      </c>
      <c r="D70" s="64" t="s">
        <v>95</v>
      </c>
      <c r="E70" s="64" t="s">
        <v>96</v>
      </c>
      <c r="F70" s="64" t="s">
        <v>65</v>
      </c>
      <c r="G70" s="65" t="s">
        <v>94</v>
      </c>
      <c r="H70" s="64" t="s">
        <v>95</v>
      </c>
      <c r="I70" s="64" t="s">
        <v>96</v>
      </c>
      <c r="J70" s="64" t="s">
        <v>65</v>
      </c>
      <c r="K70" s="66" t="s">
        <v>94</v>
      </c>
      <c r="L70" s="64" t="s">
        <v>95</v>
      </c>
      <c r="M70" s="64" t="s">
        <v>97</v>
      </c>
      <c r="N70" s="64" t="s">
        <v>67</v>
      </c>
    </row>
    <row r="71" spans="1:20" ht="17.25" customHeight="1" x14ac:dyDescent="0.35">
      <c r="B71" s="23" t="s">
        <v>68</v>
      </c>
      <c r="C71" s="49"/>
      <c r="D71" s="47"/>
      <c r="E71" s="47"/>
      <c r="F71" s="47"/>
      <c r="G71" s="49"/>
      <c r="H71" s="47"/>
      <c r="I71" s="47"/>
      <c r="J71" s="47"/>
      <c r="K71" s="56"/>
      <c r="L71" s="47"/>
      <c r="M71" s="47"/>
      <c r="N71" s="47"/>
    </row>
    <row r="72" spans="1:20" ht="17.25" customHeight="1" x14ac:dyDescent="0.35">
      <c r="B72" s="123" t="s">
        <v>69</v>
      </c>
      <c r="C72" s="28">
        <f>C91</f>
        <v>418</v>
      </c>
      <c r="D72" s="29">
        <f>SUM(D91:H91)</f>
        <v>8</v>
      </c>
      <c r="E72" s="29">
        <f>I91</f>
        <v>1545</v>
      </c>
      <c r="F72" s="29">
        <f>J91</f>
        <v>0</v>
      </c>
      <c r="G72" s="28">
        <f>K91</f>
        <v>87881</v>
      </c>
      <c r="H72" s="29">
        <f>SUM(L91:P91)</f>
        <v>6761</v>
      </c>
      <c r="I72" s="29">
        <f>Q91</f>
        <v>43052</v>
      </c>
      <c r="J72" s="29">
        <f>R91</f>
        <v>0</v>
      </c>
      <c r="K72" s="57" t="s">
        <v>70</v>
      </c>
      <c r="L72" s="29" t="s">
        <v>70</v>
      </c>
      <c r="M72" s="29" t="s">
        <v>70</v>
      </c>
      <c r="N72" s="29" t="s">
        <v>70</v>
      </c>
    </row>
    <row r="73" spans="1:20" ht="17.25" customHeight="1" x14ac:dyDescent="0.35">
      <c r="B73" s="124" t="s">
        <v>71</v>
      </c>
      <c r="C73" s="26">
        <f t="shared" ref="C73:C77" si="18">C92</f>
        <v>12594</v>
      </c>
      <c r="D73" s="27">
        <f t="shared" ref="D73:D77" si="19">SUM(D92:H92)</f>
        <v>268</v>
      </c>
      <c r="E73" s="27">
        <f t="shared" ref="E73:G73" si="20">I92</f>
        <v>3717</v>
      </c>
      <c r="F73" s="27">
        <f t="shared" si="20"/>
        <v>46</v>
      </c>
      <c r="G73" s="26">
        <f t="shared" si="20"/>
        <v>137977.40100000001</v>
      </c>
      <c r="H73" s="27">
        <f t="shared" ref="H73:H77" si="21">SUM(L92:P92)</f>
        <v>8269.7479999999996</v>
      </c>
      <c r="I73" s="27">
        <f t="shared" ref="I73:I77" si="22">Q92</f>
        <v>60983.355000000003</v>
      </c>
      <c r="J73" s="27">
        <f t="shared" ref="J73:J77" si="23">R92</f>
        <v>4660.7049999999999</v>
      </c>
      <c r="K73" s="58" t="s">
        <v>70</v>
      </c>
      <c r="L73" s="27" t="s">
        <v>70</v>
      </c>
      <c r="M73" s="27" t="s">
        <v>70</v>
      </c>
      <c r="N73" s="27" t="s">
        <v>70</v>
      </c>
    </row>
    <row r="74" spans="1:20" ht="17.25" customHeight="1" x14ac:dyDescent="0.35">
      <c r="B74" s="123" t="s">
        <v>72</v>
      </c>
      <c r="C74" s="28">
        <f t="shared" si="18"/>
        <v>14454</v>
      </c>
      <c r="D74" s="29">
        <f t="shared" si="19"/>
        <v>522</v>
      </c>
      <c r="E74" s="29">
        <f t="shared" ref="E74:G74" si="24">I93</f>
        <v>0</v>
      </c>
      <c r="F74" s="29">
        <f t="shared" si="24"/>
        <v>0</v>
      </c>
      <c r="G74" s="28">
        <f t="shared" si="24"/>
        <v>120815.22500000001</v>
      </c>
      <c r="H74" s="29">
        <f t="shared" si="21"/>
        <v>8070.5850000000009</v>
      </c>
      <c r="I74" s="29">
        <f t="shared" si="22"/>
        <v>40861.235000000001</v>
      </c>
      <c r="J74" s="29">
        <f t="shared" si="23"/>
        <v>3340.2</v>
      </c>
      <c r="K74" s="57" t="s">
        <v>70</v>
      </c>
      <c r="L74" s="29" t="s">
        <v>70</v>
      </c>
      <c r="M74" s="29" t="s">
        <v>70</v>
      </c>
      <c r="N74" s="29" t="s">
        <v>70</v>
      </c>
    </row>
    <row r="75" spans="1:20" ht="17.25" customHeight="1" x14ac:dyDescent="0.35">
      <c r="B75" s="124" t="s">
        <v>73</v>
      </c>
      <c r="C75" s="26">
        <f t="shared" si="18"/>
        <v>13152</v>
      </c>
      <c r="D75" s="27">
        <f t="shared" si="19"/>
        <v>418</v>
      </c>
      <c r="E75" s="27">
        <f t="shared" ref="E75:G75" si="25">I94</f>
        <v>3179</v>
      </c>
      <c r="F75" s="27">
        <f t="shared" si="25"/>
        <v>162</v>
      </c>
      <c r="G75" s="26">
        <f t="shared" si="25"/>
        <v>123397.1</v>
      </c>
      <c r="H75" s="27">
        <f t="shared" si="21"/>
        <v>10226.99</v>
      </c>
      <c r="I75" s="27">
        <f t="shared" si="22"/>
        <v>62253.26</v>
      </c>
      <c r="J75" s="27">
        <f t="shared" si="23"/>
        <v>9703.34</v>
      </c>
      <c r="K75" s="58" t="s">
        <v>70</v>
      </c>
      <c r="L75" s="27" t="s">
        <v>70</v>
      </c>
      <c r="M75" s="27" t="s">
        <v>70</v>
      </c>
      <c r="N75" s="27" t="s">
        <v>70</v>
      </c>
    </row>
    <row r="76" spans="1:20" ht="17.25" customHeight="1" x14ac:dyDescent="0.35">
      <c r="B76" s="123" t="s">
        <v>74</v>
      </c>
      <c r="C76" s="28">
        <f t="shared" si="18"/>
        <v>14265</v>
      </c>
      <c r="D76" s="29">
        <f t="shared" si="19"/>
        <v>89</v>
      </c>
      <c r="E76" s="29">
        <f t="shared" ref="E76:G76" si="26">I95</f>
        <v>1165</v>
      </c>
      <c r="F76" s="29">
        <f t="shared" si="26"/>
        <v>190</v>
      </c>
      <c r="G76" s="28">
        <f t="shared" si="26"/>
        <v>118498.2516</v>
      </c>
      <c r="H76" s="29">
        <f t="shared" si="21"/>
        <v>7896.4189999999999</v>
      </c>
      <c r="I76" s="29">
        <f t="shared" si="22"/>
        <v>72345.450800000006</v>
      </c>
      <c r="J76" s="29">
        <f t="shared" si="23"/>
        <v>5453.0497999999998</v>
      </c>
      <c r="K76" s="57" t="s">
        <v>70</v>
      </c>
      <c r="L76" s="29" t="s">
        <v>70</v>
      </c>
      <c r="M76" s="29" t="s">
        <v>70</v>
      </c>
      <c r="N76" s="29" t="s">
        <v>70</v>
      </c>
    </row>
    <row r="77" spans="1:20" ht="17.25" customHeight="1" x14ac:dyDescent="0.35">
      <c r="B77" s="124" t="s">
        <v>75</v>
      </c>
      <c r="C77" s="26">
        <f t="shared" si="18"/>
        <v>6156</v>
      </c>
      <c r="D77" s="27">
        <f t="shared" si="19"/>
        <v>158</v>
      </c>
      <c r="E77" s="27">
        <f t="shared" ref="E77:G77" si="27">I96</f>
        <v>8605</v>
      </c>
      <c r="F77" s="27">
        <f t="shared" si="27"/>
        <v>1365</v>
      </c>
      <c r="G77" s="26">
        <f t="shared" si="27"/>
        <v>113053</v>
      </c>
      <c r="H77" s="27">
        <f t="shared" si="21"/>
        <v>8503</v>
      </c>
      <c r="I77" s="27">
        <f t="shared" si="22"/>
        <v>109743</v>
      </c>
      <c r="J77" s="27">
        <f t="shared" si="23"/>
        <v>13412</v>
      </c>
      <c r="K77" s="58" t="s">
        <v>70</v>
      </c>
      <c r="L77" s="27" t="s">
        <v>70</v>
      </c>
      <c r="M77" s="27" t="s">
        <v>70</v>
      </c>
      <c r="N77" s="27" t="s">
        <v>70</v>
      </c>
    </row>
    <row r="78" spans="1:20" ht="17.25" customHeight="1" x14ac:dyDescent="0.35">
      <c r="B78" s="48" t="s">
        <v>76</v>
      </c>
      <c r="C78" s="150"/>
      <c r="D78" s="151"/>
      <c r="E78" s="151"/>
      <c r="F78" s="151"/>
      <c r="G78" s="150"/>
      <c r="H78" s="151"/>
      <c r="I78" s="151"/>
      <c r="J78" s="151"/>
      <c r="K78" s="59"/>
      <c r="L78" s="151"/>
      <c r="M78" s="151"/>
      <c r="N78" s="151"/>
    </row>
    <row r="79" spans="1:20" ht="17.25" customHeight="1" x14ac:dyDescent="0.35">
      <c r="A79" s="15"/>
      <c r="B79" s="123" t="s">
        <v>69</v>
      </c>
      <c r="C79" s="50">
        <f t="shared" ref="C79:F83" si="28">IFERROR(C72/SUM($C72:$F72),"-")</f>
        <v>0.21207508878741754</v>
      </c>
      <c r="D79" s="62">
        <f t="shared" si="28"/>
        <v>4.0588533739218668E-3</v>
      </c>
      <c r="E79" s="293">
        <f t="shared" si="28"/>
        <v>0.78386605783866059</v>
      </c>
      <c r="F79" s="62">
        <f t="shared" si="28"/>
        <v>0</v>
      </c>
      <c r="G79" s="50">
        <f t="shared" ref="G79:J83" si="29">IFERROR(G72/SUM($G72:$J72),"-")</f>
        <v>0.63823405522390231</v>
      </c>
      <c r="H79" s="62">
        <f t="shared" si="29"/>
        <v>4.9101631153136663E-2</v>
      </c>
      <c r="I79" s="293">
        <f t="shared" si="29"/>
        <v>0.31266431362296104</v>
      </c>
      <c r="J79" s="293">
        <f t="shared" si="29"/>
        <v>0</v>
      </c>
      <c r="K79" s="60">
        <v>0.97099999999999997</v>
      </c>
      <c r="L79" s="62" t="s">
        <v>70</v>
      </c>
      <c r="M79" s="62" t="s">
        <v>70</v>
      </c>
      <c r="N79" s="62" t="s">
        <v>70</v>
      </c>
    </row>
    <row r="80" spans="1:20" ht="17.25" customHeight="1" x14ac:dyDescent="0.35">
      <c r="A80" s="15"/>
      <c r="B80" s="124" t="s">
        <v>71</v>
      </c>
      <c r="C80" s="51">
        <f t="shared" si="28"/>
        <v>0.75753383458646617</v>
      </c>
      <c r="D80" s="63">
        <f t="shared" si="28"/>
        <v>1.6120300751879698E-2</v>
      </c>
      <c r="E80" s="294">
        <f t="shared" si="28"/>
        <v>0.22357894736842104</v>
      </c>
      <c r="F80" s="63">
        <f t="shared" si="28"/>
        <v>2.7669172932330826E-3</v>
      </c>
      <c r="G80" s="51">
        <f t="shared" si="29"/>
        <v>0.65117095537455738</v>
      </c>
      <c r="H80" s="63">
        <f t="shared" si="29"/>
        <v>3.9028273230533123E-2</v>
      </c>
      <c r="I80" s="294">
        <f t="shared" si="29"/>
        <v>0.28780502639918393</v>
      </c>
      <c r="J80" s="294">
        <f t="shared" si="29"/>
        <v>2.1995744995725614E-2</v>
      </c>
      <c r="K80" s="61">
        <v>0.97</v>
      </c>
      <c r="L80" s="63" t="s">
        <v>70</v>
      </c>
      <c r="M80" s="63" t="s">
        <v>70</v>
      </c>
      <c r="N80" s="63">
        <v>5.0000000000000001E-3</v>
      </c>
    </row>
    <row r="81" spans="1:20" ht="17.25" customHeight="1" x14ac:dyDescent="0.35">
      <c r="A81" s="15"/>
      <c r="B81" s="123" t="s">
        <v>72</v>
      </c>
      <c r="C81" s="50">
        <f t="shared" si="28"/>
        <v>0.96514423076923073</v>
      </c>
      <c r="D81" s="62">
        <f t="shared" si="28"/>
        <v>3.4855769230769232E-2</v>
      </c>
      <c r="E81" s="293">
        <f t="shared" si="28"/>
        <v>0</v>
      </c>
      <c r="F81" s="62">
        <f t="shared" si="28"/>
        <v>0</v>
      </c>
      <c r="G81" s="50">
        <f t="shared" si="29"/>
        <v>0.69800189494032328</v>
      </c>
      <c r="H81" s="62">
        <f t="shared" si="29"/>
        <v>4.6627265920143338E-2</v>
      </c>
      <c r="I81" s="293">
        <f t="shared" si="29"/>
        <v>0.23607305668306175</v>
      </c>
      <c r="J81" s="293">
        <f t="shared" si="29"/>
        <v>1.9297782456471586E-2</v>
      </c>
      <c r="K81" s="60" t="s">
        <v>70</v>
      </c>
      <c r="L81" s="62" t="s">
        <v>70</v>
      </c>
      <c r="M81" s="62" t="s">
        <v>70</v>
      </c>
      <c r="N81" s="62" t="s">
        <v>70</v>
      </c>
    </row>
    <row r="82" spans="1:20" ht="17.25" customHeight="1" x14ac:dyDescent="0.35">
      <c r="A82" s="15"/>
      <c r="B82" s="124" t="s">
        <v>73</v>
      </c>
      <c r="C82" s="51">
        <f t="shared" si="28"/>
        <v>0.77771864466915031</v>
      </c>
      <c r="D82" s="63">
        <f t="shared" si="28"/>
        <v>2.4717639406303591E-2</v>
      </c>
      <c r="E82" s="294">
        <f t="shared" si="28"/>
        <v>0.18798415232688784</v>
      </c>
      <c r="F82" s="63">
        <f t="shared" si="28"/>
        <v>9.5795635976583283E-3</v>
      </c>
      <c r="G82" s="51">
        <f t="shared" si="29"/>
        <v>0.60023682185325866</v>
      </c>
      <c r="H82" s="63">
        <f t="shared" si="29"/>
        <v>4.9746841495667708E-2</v>
      </c>
      <c r="I82" s="294">
        <f t="shared" si="29"/>
        <v>0.30281667018434466</v>
      </c>
      <c r="J82" s="294">
        <f t="shared" si="29"/>
        <v>4.7199666466728955E-2</v>
      </c>
      <c r="K82" s="61">
        <v>1</v>
      </c>
      <c r="L82" s="63">
        <v>5.2631578947368397E-2</v>
      </c>
      <c r="M82" s="63">
        <v>0</v>
      </c>
      <c r="N82" s="63">
        <v>0</v>
      </c>
    </row>
    <row r="83" spans="1:20" ht="17.25" customHeight="1" x14ac:dyDescent="0.35">
      <c r="A83" s="15"/>
      <c r="B83" s="123" t="s">
        <v>74</v>
      </c>
      <c r="C83" s="50">
        <f t="shared" si="28"/>
        <v>0.90807817174867911</v>
      </c>
      <c r="D83" s="62">
        <f t="shared" si="28"/>
        <v>5.6655420459609139E-3</v>
      </c>
      <c r="E83" s="293">
        <f t="shared" si="28"/>
        <v>7.4161308803870396E-2</v>
      </c>
      <c r="F83" s="62">
        <f t="shared" si="28"/>
        <v>1.2094977401489591E-2</v>
      </c>
      <c r="G83" s="50">
        <f t="shared" si="29"/>
        <v>0.5803242630672264</v>
      </c>
      <c r="H83" s="62">
        <f t="shared" si="29"/>
        <v>3.8671317721324462E-2</v>
      </c>
      <c r="I83" s="293">
        <f t="shared" si="29"/>
        <v>0.3542990707027131</v>
      </c>
      <c r="J83" s="293">
        <f t="shared" si="29"/>
        <v>2.6705348508736022E-2</v>
      </c>
      <c r="K83" s="60" t="s">
        <v>70</v>
      </c>
      <c r="L83" s="62" t="s">
        <v>70</v>
      </c>
      <c r="M83" s="62" t="s">
        <v>70</v>
      </c>
      <c r="N83" s="62" t="s">
        <v>70</v>
      </c>
    </row>
    <row r="84" spans="1:20" ht="17.25" customHeight="1" thickBot="1" x14ac:dyDescent="0.4">
      <c r="A84" s="15"/>
      <c r="B84" s="306" t="s">
        <v>75</v>
      </c>
      <c r="C84" s="311">
        <f t="shared" ref="C84:F84" si="30">IFERROR(C77/SUM($C77:$F77),"-")</f>
        <v>0.3780397936624908</v>
      </c>
      <c r="D84" s="312">
        <f t="shared" si="30"/>
        <v>9.7027757307786792E-3</v>
      </c>
      <c r="E84" s="311">
        <f t="shared" si="30"/>
        <v>0.52843281748956028</v>
      </c>
      <c r="F84" s="313">
        <f t="shared" si="30"/>
        <v>8.3824613117170224E-2</v>
      </c>
      <c r="G84" s="311">
        <f t="shared" ref="G84:J84" si="31">IFERROR(G77/SUM($G77:$J77),"-")</f>
        <v>0.46198577097065519</v>
      </c>
      <c r="H84" s="312">
        <f t="shared" si="31"/>
        <v>3.4747109856115989E-2</v>
      </c>
      <c r="I84" s="311">
        <f t="shared" si="31"/>
        <v>0.44845961154177783</v>
      </c>
      <c r="J84" s="314">
        <f t="shared" si="31"/>
        <v>5.480750763145098E-2</v>
      </c>
      <c r="K84" s="311" t="s">
        <v>70</v>
      </c>
      <c r="L84" s="312" t="s">
        <v>70</v>
      </c>
      <c r="M84" s="312" t="s">
        <v>70</v>
      </c>
      <c r="N84" s="312" t="s">
        <v>70</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82</v>
      </c>
      <c r="C87" s="412" t="s">
        <v>59</v>
      </c>
      <c r="D87" s="413"/>
      <c r="E87" s="413"/>
      <c r="F87" s="413"/>
      <c r="G87" s="413"/>
      <c r="H87" s="413"/>
      <c r="I87" s="413"/>
      <c r="J87" s="413"/>
      <c r="K87" s="413"/>
      <c r="L87" s="413"/>
      <c r="M87" s="413"/>
      <c r="N87" s="413"/>
      <c r="O87" s="413"/>
      <c r="P87" s="413"/>
      <c r="Q87" s="413"/>
      <c r="R87" s="413"/>
    </row>
    <row r="88" spans="1:20" x14ac:dyDescent="0.35">
      <c r="C88" s="415" t="str">
        <f>$A$1</f>
        <v>West Lothian</v>
      </c>
      <c r="D88" s="416"/>
      <c r="E88" s="416"/>
      <c r="F88" s="416"/>
      <c r="G88" s="416"/>
      <c r="H88" s="416"/>
      <c r="I88" s="416"/>
      <c r="J88" s="419"/>
      <c r="K88" s="415" t="s">
        <v>61</v>
      </c>
      <c r="L88" s="416"/>
      <c r="M88" s="416"/>
      <c r="N88" s="416"/>
      <c r="O88" s="416"/>
      <c r="P88" s="416"/>
      <c r="Q88" s="416"/>
      <c r="R88" s="416"/>
    </row>
    <row r="89" spans="1:20" ht="40" thickBot="1" x14ac:dyDescent="0.4">
      <c r="B89" s="36" t="s">
        <v>54</v>
      </c>
      <c r="C89" s="65" t="s">
        <v>94</v>
      </c>
      <c r="D89" s="64" t="s">
        <v>98</v>
      </c>
      <c r="E89" s="64" t="s">
        <v>99</v>
      </c>
      <c r="F89" s="64" t="s">
        <v>100</v>
      </c>
      <c r="G89" s="64" t="s">
        <v>101</v>
      </c>
      <c r="H89" s="64" t="s">
        <v>102</v>
      </c>
      <c r="I89" s="64" t="s">
        <v>96</v>
      </c>
      <c r="J89" s="64" t="s">
        <v>65</v>
      </c>
      <c r="K89" s="65" t="s">
        <v>94</v>
      </c>
      <c r="L89" s="64" t="s">
        <v>98</v>
      </c>
      <c r="M89" s="64" t="s">
        <v>99</v>
      </c>
      <c r="N89" s="64" t="s">
        <v>100</v>
      </c>
      <c r="O89" s="64" t="s">
        <v>101</v>
      </c>
      <c r="P89" s="64" t="s">
        <v>102</v>
      </c>
      <c r="Q89" s="64" t="s">
        <v>96</v>
      </c>
      <c r="R89" s="64" t="s">
        <v>65</v>
      </c>
    </row>
    <row r="90" spans="1:20" x14ac:dyDescent="0.35">
      <c r="B90" s="23" t="s">
        <v>68</v>
      </c>
      <c r="C90" s="49"/>
      <c r="D90" s="47"/>
      <c r="E90" s="47"/>
      <c r="F90" s="47"/>
      <c r="G90" s="47"/>
      <c r="H90" s="47"/>
      <c r="I90" s="47"/>
      <c r="J90" s="47"/>
      <c r="K90" s="49"/>
      <c r="L90" s="47"/>
      <c r="M90" s="47"/>
      <c r="N90" s="47"/>
      <c r="O90" s="47"/>
      <c r="P90" s="47"/>
      <c r="Q90" s="47"/>
      <c r="R90" s="47"/>
    </row>
    <row r="91" spans="1:20" x14ac:dyDescent="0.35">
      <c r="B91" s="123" t="s">
        <v>69</v>
      </c>
      <c r="C91" s="28">
        <v>418</v>
      </c>
      <c r="D91" s="29">
        <v>0</v>
      </c>
      <c r="E91" s="29">
        <v>5</v>
      </c>
      <c r="F91" s="29">
        <v>1</v>
      </c>
      <c r="G91" s="29">
        <v>0</v>
      </c>
      <c r="H91" s="29">
        <v>2</v>
      </c>
      <c r="I91" s="29">
        <v>1545</v>
      </c>
      <c r="J91" s="29">
        <v>0</v>
      </c>
      <c r="K91" s="28">
        <v>87881</v>
      </c>
      <c r="L91" s="29">
        <v>2073</v>
      </c>
      <c r="M91" s="29">
        <v>2038</v>
      </c>
      <c r="N91" s="29">
        <v>405</v>
      </c>
      <c r="O91" s="29">
        <v>938</v>
      </c>
      <c r="P91" s="29">
        <v>1307</v>
      </c>
      <c r="Q91" s="29">
        <v>43052</v>
      </c>
      <c r="R91" s="29">
        <v>0</v>
      </c>
    </row>
    <row r="92" spans="1:20" x14ac:dyDescent="0.35">
      <c r="B92" s="124" t="s">
        <v>71</v>
      </c>
      <c r="C92" s="26">
        <v>12594</v>
      </c>
      <c r="D92" s="27">
        <v>15</v>
      </c>
      <c r="E92" s="27">
        <v>162</v>
      </c>
      <c r="F92" s="27">
        <v>32</v>
      </c>
      <c r="G92" s="27">
        <v>8</v>
      </c>
      <c r="H92" s="27">
        <v>51</v>
      </c>
      <c r="I92" s="27">
        <v>3717</v>
      </c>
      <c r="J92" s="27">
        <v>46</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72</v>
      </c>
      <c r="C93" s="28">
        <v>14454</v>
      </c>
      <c r="D93" s="29">
        <v>33</v>
      </c>
      <c r="E93" s="29">
        <v>87</v>
      </c>
      <c r="F93" s="29">
        <v>22</v>
      </c>
      <c r="G93" s="29">
        <v>11</v>
      </c>
      <c r="H93" s="29">
        <v>369</v>
      </c>
      <c r="I93" s="29">
        <v>0</v>
      </c>
      <c r="J93" s="29">
        <v>0</v>
      </c>
      <c r="K93" s="28">
        <v>120815.22500000001</v>
      </c>
      <c r="L93" s="29">
        <v>625.79</v>
      </c>
      <c r="M93" s="29">
        <v>3338.585</v>
      </c>
      <c r="N93" s="29">
        <v>1709.77</v>
      </c>
      <c r="O93" s="29">
        <v>499.46</v>
      </c>
      <c r="P93" s="29">
        <v>1896.98</v>
      </c>
      <c r="Q93" s="29">
        <v>40861.235000000001</v>
      </c>
      <c r="R93" s="29">
        <v>3340.2</v>
      </c>
    </row>
    <row r="94" spans="1:20" x14ac:dyDescent="0.35">
      <c r="B94" s="124" t="s">
        <v>73</v>
      </c>
      <c r="C94" s="26">
        <v>13152</v>
      </c>
      <c r="D94" s="27">
        <v>29</v>
      </c>
      <c r="E94" s="27">
        <v>93</v>
      </c>
      <c r="F94" s="27">
        <v>26</v>
      </c>
      <c r="G94" s="27">
        <v>7</v>
      </c>
      <c r="H94" s="27">
        <v>263</v>
      </c>
      <c r="I94" s="27">
        <v>3179</v>
      </c>
      <c r="J94" s="27">
        <v>162</v>
      </c>
      <c r="K94" s="26">
        <v>123397.1</v>
      </c>
      <c r="L94" s="27">
        <v>807.98</v>
      </c>
      <c r="M94" s="27">
        <v>4178.7</v>
      </c>
      <c r="N94" s="27">
        <v>2226.83</v>
      </c>
      <c r="O94" s="27">
        <v>594.16999999999996</v>
      </c>
      <c r="P94" s="27">
        <v>2419.31</v>
      </c>
      <c r="Q94" s="27">
        <v>62253.26</v>
      </c>
      <c r="R94" s="27">
        <v>9703.34</v>
      </c>
    </row>
    <row r="95" spans="1:20" x14ac:dyDescent="0.35">
      <c r="B95" s="123" t="s">
        <v>74</v>
      </c>
      <c r="C95" s="28">
        <v>14265</v>
      </c>
      <c r="D95" s="29">
        <v>10</v>
      </c>
      <c r="E95" s="29">
        <v>44</v>
      </c>
      <c r="F95" s="29">
        <v>12</v>
      </c>
      <c r="G95" s="29">
        <v>5</v>
      </c>
      <c r="H95" s="29">
        <v>18</v>
      </c>
      <c r="I95" s="29">
        <v>1165</v>
      </c>
      <c r="J95" s="29">
        <v>190</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75</v>
      </c>
      <c r="C96" s="26">
        <v>6156</v>
      </c>
      <c r="D96" s="27">
        <v>8</v>
      </c>
      <c r="E96" s="27">
        <v>61</v>
      </c>
      <c r="F96" s="27">
        <v>16</v>
      </c>
      <c r="G96" s="27">
        <v>5</v>
      </c>
      <c r="H96" s="27">
        <v>68</v>
      </c>
      <c r="I96" s="27">
        <v>8605</v>
      </c>
      <c r="J96" s="27">
        <v>1365</v>
      </c>
      <c r="K96" s="26">
        <v>113053</v>
      </c>
      <c r="L96" s="27">
        <v>708</v>
      </c>
      <c r="M96" s="27">
        <v>3549</v>
      </c>
      <c r="N96" s="27">
        <v>1799</v>
      </c>
      <c r="O96" s="27">
        <v>542</v>
      </c>
      <c r="P96" s="27">
        <v>1905</v>
      </c>
      <c r="Q96" s="27">
        <v>109743</v>
      </c>
      <c r="R96" s="27">
        <v>13412</v>
      </c>
    </row>
    <row r="97" spans="1:18" x14ac:dyDescent="0.35">
      <c r="B97" s="48" t="s">
        <v>76</v>
      </c>
      <c r="C97" s="150"/>
      <c r="D97" s="151"/>
      <c r="E97" s="151"/>
      <c r="F97" s="151"/>
      <c r="G97" s="151"/>
      <c r="H97" s="151"/>
      <c r="I97" s="151"/>
      <c r="J97" s="151"/>
      <c r="K97" s="150"/>
      <c r="L97" s="151"/>
      <c r="M97" s="151"/>
      <c r="N97" s="151"/>
      <c r="O97" s="151"/>
      <c r="P97" s="151"/>
      <c r="Q97" s="151"/>
      <c r="R97" s="151"/>
    </row>
    <row r="98" spans="1:18" x14ac:dyDescent="0.35">
      <c r="A98" s="15"/>
      <c r="B98" s="123" t="s">
        <v>69</v>
      </c>
      <c r="C98" s="50">
        <f>IFERROR(C91/SUM($C91:$J91),"-")</f>
        <v>0.21207508878741754</v>
      </c>
      <c r="D98" s="62">
        <f t="shared" ref="D98:J98" si="32">IFERROR(D91/SUM($C91:$J91),"-")</f>
        <v>0</v>
      </c>
      <c r="E98" s="62">
        <f t="shared" si="32"/>
        <v>2.5367833587011668E-3</v>
      </c>
      <c r="F98" s="62">
        <f t="shared" si="32"/>
        <v>5.0735667174023336E-4</v>
      </c>
      <c r="G98" s="62">
        <f t="shared" si="32"/>
        <v>0</v>
      </c>
      <c r="H98" s="62">
        <f t="shared" si="32"/>
        <v>1.0147133434804667E-3</v>
      </c>
      <c r="I98" s="293">
        <f t="shared" si="32"/>
        <v>0.78386605783866059</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3">
        <f t="shared" si="33"/>
        <v>0.31266431362296104</v>
      </c>
      <c r="R98" s="293">
        <f t="shared" si="33"/>
        <v>0</v>
      </c>
    </row>
    <row r="99" spans="1:18" x14ac:dyDescent="0.35">
      <c r="A99" s="15"/>
      <c r="B99" s="124" t="s">
        <v>71</v>
      </c>
      <c r="C99" s="51">
        <f t="shared" ref="C99:J99" si="34">IFERROR(C92/SUM($C92:$J92),"-")</f>
        <v>0.75753383458646617</v>
      </c>
      <c r="D99" s="63">
        <f t="shared" si="34"/>
        <v>9.0225563909774437E-4</v>
      </c>
      <c r="E99" s="63">
        <f t="shared" si="34"/>
        <v>9.7443609022556388E-3</v>
      </c>
      <c r="F99" s="63">
        <f t="shared" si="34"/>
        <v>1.9248120300751879E-3</v>
      </c>
      <c r="G99" s="63">
        <f t="shared" si="34"/>
        <v>4.8120300751879698E-4</v>
      </c>
      <c r="H99" s="63">
        <f t="shared" si="34"/>
        <v>3.0676691729323306E-3</v>
      </c>
      <c r="I99" s="294">
        <f t="shared" si="34"/>
        <v>0.22357894736842104</v>
      </c>
      <c r="J99" s="63">
        <f t="shared" si="34"/>
        <v>2.7669172932330826E-3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4">
        <f t="shared" si="35"/>
        <v>0.28780502639918393</v>
      </c>
      <c r="R99" s="294">
        <f t="shared" si="35"/>
        <v>2.1995744995725614E-2</v>
      </c>
    </row>
    <row r="100" spans="1:18" x14ac:dyDescent="0.35">
      <c r="A100" s="15"/>
      <c r="B100" s="123" t="s">
        <v>72</v>
      </c>
      <c r="C100" s="50">
        <f t="shared" ref="C100:J100" si="36">IFERROR(C93/SUM($C93:$J93),"-")</f>
        <v>0.96514423076923073</v>
      </c>
      <c r="D100" s="62">
        <f t="shared" si="36"/>
        <v>2.203525641025641E-3</v>
      </c>
      <c r="E100" s="62">
        <f t="shared" si="36"/>
        <v>5.809294871794872E-3</v>
      </c>
      <c r="F100" s="62">
        <f t="shared" si="36"/>
        <v>1.469017094017094E-3</v>
      </c>
      <c r="G100" s="62">
        <f t="shared" si="36"/>
        <v>7.34508547008547E-4</v>
      </c>
      <c r="H100" s="62">
        <f t="shared" si="36"/>
        <v>2.4639423076923076E-2</v>
      </c>
      <c r="I100" s="293">
        <f t="shared" si="36"/>
        <v>0</v>
      </c>
      <c r="J100" s="62">
        <f t="shared" si="36"/>
        <v>0</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3">
        <f t="shared" si="37"/>
        <v>0.23607305668306175</v>
      </c>
      <c r="R100" s="293">
        <f t="shared" si="37"/>
        <v>1.9297782456471586E-2</v>
      </c>
    </row>
    <row r="101" spans="1:18" x14ac:dyDescent="0.35">
      <c r="A101" s="15"/>
      <c r="B101" s="124" t="s">
        <v>73</v>
      </c>
      <c r="C101" s="51">
        <f t="shared" ref="C101:J101" si="38">IFERROR(C94/SUM($C94:$J94),"-")</f>
        <v>0.77771864466915031</v>
      </c>
      <c r="D101" s="63">
        <f t="shared" si="38"/>
        <v>1.7148601501980958E-3</v>
      </c>
      <c r="E101" s="63">
        <f t="shared" si="38"/>
        <v>5.4993791023594113E-3</v>
      </c>
      <c r="F101" s="63">
        <f t="shared" si="38"/>
        <v>1.5374608243155343E-3</v>
      </c>
      <c r="G101" s="63">
        <f t="shared" si="38"/>
        <v>4.1393176039264385E-4</v>
      </c>
      <c r="H101" s="63">
        <f t="shared" si="38"/>
        <v>1.5552007569037905E-2</v>
      </c>
      <c r="I101" s="294">
        <f t="shared" si="38"/>
        <v>0.18798415232688784</v>
      </c>
      <c r="J101" s="63">
        <f t="shared" si="38"/>
        <v>9.5795635976583283E-3</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4">
        <f t="shared" si="39"/>
        <v>0.30281667018434466</v>
      </c>
      <c r="R101" s="294">
        <f t="shared" si="39"/>
        <v>4.7199666466728955E-2</v>
      </c>
    </row>
    <row r="102" spans="1:18" x14ac:dyDescent="0.35">
      <c r="A102" s="15"/>
      <c r="B102" s="123" t="s">
        <v>74</v>
      </c>
      <c r="C102" s="50">
        <f t="shared" ref="C102:J103" si="40">IFERROR(C95/SUM($C95:$J95),"-")</f>
        <v>0.90807817174867911</v>
      </c>
      <c r="D102" s="62">
        <f t="shared" si="40"/>
        <v>6.3657775797313645E-4</v>
      </c>
      <c r="E102" s="62">
        <f t="shared" si="40"/>
        <v>2.8009421350818002E-3</v>
      </c>
      <c r="F102" s="62">
        <f t="shared" si="40"/>
        <v>7.6389330956776365E-4</v>
      </c>
      <c r="G102" s="62">
        <f t="shared" si="40"/>
        <v>3.1828887898656822E-4</v>
      </c>
      <c r="H102" s="62">
        <f t="shared" si="40"/>
        <v>1.1458399643516455E-3</v>
      </c>
      <c r="I102" s="293">
        <f t="shared" si="40"/>
        <v>7.4161308803870396E-2</v>
      </c>
      <c r="J102" s="62">
        <f t="shared" si="40"/>
        <v>1.2094977401489591E-2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3">
        <f t="shared" si="41"/>
        <v>0.3542990707027131</v>
      </c>
      <c r="R102" s="293">
        <f t="shared" si="41"/>
        <v>2.6705348508736022E-2</v>
      </c>
    </row>
    <row r="103" spans="1:18" ht="15" thickBot="1" x14ac:dyDescent="0.4">
      <c r="A103" s="15"/>
      <c r="B103" s="306" t="s">
        <v>75</v>
      </c>
      <c r="C103" s="311">
        <f t="shared" si="40"/>
        <v>0.3780397936624908</v>
      </c>
      <c r="D103" s="312">
        <f t="shared" si="40"/>
        <v>4.9127978383689509E-4</v>
      </c>
      <c r="E103" s="312">
        <f t="shared" si="40"/>
        <v>3.7460083517563253E-3</v>
      </c>
      <c r="F103" s="312">
        <f t="shared" si="40"/>
        <v>9.8255956767379017E-4</v>
      </c>
      <c r="G103" s="312">
        <f t="shared" si="40"/>
        <v>3.0704986489805947E-4</v>
      </c>
      <c r="H103" s="312">
        <f t="shared" si="40"/>
        <v>4.1758781626136084E-3</v>
      </c>
      <c r="I103" s="311">
        <f t="shared" si="40"/>
        <v>0.52843281748956028</v>
      </c>
      <c r="J103" s="313">
        <f t="shared" si="40"/>
        <v>8.3824613117170224E-2</v>
      </c>
      <c r="K103" s="311">
        <f t="shared" ref="K103:R103" si="42">IFERROR(K96/SUM($K96:$R96),"-")</f>
        <v>0.46198577097065519</v>
      </c>
      <c r="L103" s="312">
        <f t="shared" si="42"/>
        <v>2.8932087237598637E-3</v>
      </c>
      <c r="M103" s="312">
        <f t="shared" si="42"/>
        <v>1.4502821695796265E-2</v>
      </c>
      <c r="N103" s="312">
        <f t="shared" si="42"/>
        <v>7.3515289463898228E-3</v>
      </c>
      <c r="O103" s="312">
        <f t="shared" si="42"/>
        <v>2.2148575258161668E-3</v>
      </c>
      <c r="P103" s="312">
        <f t="shared" si="42"/>
        <v>7.7846929643538704E-3</v>
      </c>
      <c r="Q103" s="311">
        <f t="shared" si="42"/>
        <v>0.44845961154177783</v>
      </c>
      <c r="R103" s="311">
        <f t="shared" si="42"/>
        <v>5.480750763145098E-2</v>
      </c>
    </row>
    <row r="104" spans="1:18" x14ac:dyDescent="0.35">
      <c r="A104" s="15"/>
      <c r="C104" s="15"/>
      <c r="D104" s="225"/>
      <c r="E104" s="225"/>
      <c r="F104" s="225"/>
      <c r="G104" s="225"/>
      <c r="H104" s="225"/>
      <c r="I104" s="225"/>
    </row>
    <row r="105" spans="1:18" ht="16.5" x14ac:dyDescent="0.35">
      <c r="A105" t="s">
        <v>103</v>
      </c>
      <c r="B105" s="6"/>
      <c r="C105" s="6"/>
    </row>
    <row r="106" spans="1:18" x14ac:dyDescent="0.35">
      <c r="A106" s="5"/>
      <c r="B106" s="6"/>
      <c r="C106" s="6"/>
    </row>
    <row r="107" spans="1:18" x14ac:dyDescent="0.35">
      <c r="B107" s="5" t="s">
        <v>78</v>
      </c>
      <c r="C107" s="420" t="s">
        <v>59</v>
      </c>
      <c r="D107" s="421"/>
      <c r="E107" s="421"/>
      <c r="F107" s="421"/>
      <c r="G107" s="421"/>
      <c r="H107" s="421"/>
      <c r="I107" s="421"/>
      <c r="J107" s="421"/>
      <c r="K107" s="421"/>
      <c r="L107" s="421"/>
      <c r="M107" s="421"/>
      <c r="N107" s="431"/>
      <c r="O107" s="430" t="s">
        <v>60</v>
      </c>
      <c r="P107" s="413"/>
      <c r="Q107" s="413"/>
      <c r="R107" s="413"/>
    </row>
    <row r="108" spans="1:18" x14ac:dyDescent="0.35">
      <c r="A108" s="5"/>
      <c r="C108" s="415" t="str">
        <f>$A$1</f>
        <v>West Lothian</v>
      </c>
      <c r="D108" s="416"/>
      <c r="E108" s="416"/>
      <c r="F108" s="416"/>
      <c r="G108" s="416"/>
      <c r="H108" s="429"/>
      <c r="I108" s="415" t="s">
        <v>61</v>
      </c>
      <c r="J108" s="416"/>
      <c r="K108" s="416"/>
      <c r="L108" s="416"/>
      <c r="M108" s="416"/>
      <c r="N108" s="419"/>
      <c r="O108" s="428" t="str">
        <f>$A$1</f>
        <v>West Lothian</v>
      </c>
      <c r="P108" s="416"/>
      <c r="Q108" s="416"/>
      <c r="R108" s="416"/>
    </row>
    <row r="109" spans="1:18" ht="27" thickBot="1" x14ac:dyDescent="0.4">
      <c r="A109" s="5"/>
      <c r="B109" s="24" t="s">
        <v>104</v>
      </c>
      <c r="C109" s="67" t="s">
        <v>105</v>
      </c>
      <c r="D109" s="68" t="s">
        <v>106</v>
      </c>
      <c r="E109" s="68" t="s">
        <v>107</v>
      </c>
      <c r="F109" s="68" t="s">
        <v>108</v>
      </c>
      <c r="G109" s="68" t="s">
        <v>64</v>
      </c>
      <c r="H109" s="68" t="s">
        <v>65</v>
      </c>
      <c r="I109" s="67" t="s">
        <v>105</v>
      </c>
      <c r="J109" s="68" t="s">
        <v>106</v>
      </c>
      <c r="K109" s="68" t="s">
        <v>107</v>
      </c>
      <c r="L109" s="68" t="s">
        <v>108</v>
      </c>
      <c r="M109" s="68" t="s">
        <v>64</v>
      </c>
      <c r="N109" s="68" t="s">
        <v>65</v>
      </c>
      <c r="O109" s="67" t="s">
        <v>105</v>
      </c>
      <c r="P109" s="68" t="s">
        <v>106</v>
      </c>
      <c r="Q109" s="68" t="s">
        <v>107</v>
      </c>
      <c r="R109" s="68" t="s">
        <v>108</v>
      </c>
    </row>
    <row r="110" spans="1:18" x14ac:dyDescent="0.35">
      <c r="A110" s="5"/>
      <c r="B110" s="23" t="s">
        <v>68</v>
      </c>
      <c r="C110" s="49"/>
      <c r="D110" s="47"/>
      <c r="E110" s="47"/>
      <c r="F110" s="47"/>
      <c r="G110" s="47"/>
      <c r="H110" s="47"/>
      <c r="I110" s="49"/>
      <c r="J110" s="47"/>
      <c r="K110" s="47"/>
      <c r="L110" s="47"/>
      <c r="M110" s="47"/>
      <c r="N110" s="47"/>
      <c r="O110" s="56"/>
      <c r="P110" s="47"/>
      <c r="Q110" s="47"/>
      <c r="R110" s="47"/>
    </row>
    <row r="111" spans="1:18" x14ac:dyDescent="0.35">
      <c r="A111" s="5"/>
      <c r="B111" s="123" t="s">
        <v>69</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70</v>
      </c>
      <c r="P111" s="29" t="s">
        <v>70</v>
      </c>
      <c r="Q111" s="29" t="s">
        <v>70</v>
      </c>
      <c r="R111" s="29" t="s">
        <v>70</v>
      </c>
    </row>
    <row r="112" spans="1:18" x14ac:dyDescent="0.35">
      <c r="A112" s="5"/>
      <c r="B112" s="124" t="s">
        <v>71</v>
      </c>
      <c r="C112" s="26">
        <v>0</v>
      </c>
      <c r="D112" s="27">
        <f t="shared" ref="D112:D116" si="43">SUM(E130:F130)</f>
        <v>0</v>
      </c>
      <c r="E112" s="27">
        <f t="shared" ref="E112:E116" si="44">SUM(G130:H130)</f>
        <v>0</v>
      </c>
      <c r="F112" s="27">
        <f t="shared" ref="F112:F116" si="45">SUM(I130:J130)</f>
        <v>0</v>
      </c>
      <c r="G112" s="27">
        <f t="shared" ref="G112:H112" si="46">K130</f>
        <v>0</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70</v>
      </c>
      <c r="P112" s="27" t="s">
        <v>70</v>
      </c>
      <c r="Q112" s="27" t="s">
        <v>70</v>
      </c>
      <c r="R112" s="27" t="s">
        <v>70</v>
      </c>
    </row>
    <row r="113" spans="1:22" x14ac:dyDescent="0.35">
      <c r="A113" s="5"/>
      <c r="B113" s="123" t="s">
        <v>72</v>
      </c>
      <c r="C113" s="28">
        <v>0</v>
      </c>
      <c r="D113" s="29">
        <f t="shared" si="43"/>
        <v>0</v>
      </c>
      <c r="E113" s="29">
        <f t="shared" si="44"/>
        <v>0</v>
      </c>
      <c r="F113" s="29">
        <f t="shared" si="45"/>
        <v>0</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70</v>
      </c>
      <c r="P113" s="29" t="s">
        <v>70</v>
      </c>
      <c r="Q113" s="29" t="s">
        <v>70</v>
      </c>
      <c r="R113" s="29" t="s">
        <v>70</v>
      </c>
    </row>
    <row r="114" spans="1:22" x14ac:dyDescent="0.35">
      <c r="A114" s="5"/>
      <c r="B114" s="124" t="s">
        <v>73</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70</v>
      </c>
      <c r="P114" s="27" t="s">
        <v>70</v>
      </c>
      <c r="Q114" s="27" t="s">
        <v>70</v>
      </c>
      <c r="R114" s="27" t="s">
        <v>70</v>
      </c>
    </row>
    <row r="115" spans="1:22" x14ac:dyDescent="0.35">
      <c r="A115" s="5"/>
      <c r="B115" s="123" t="s">
        <v>74</v>
      </c>
      <c r="C115" s="28">
        <v>582</v>
      </c>
      <c r="D115" s="29">
        <f t="shared" si="43"/>
        <v>544</v>
      </c>
      <c r="E115" s="29">
        <f t="shared" si="44"/>
        <v>121</v>
      </c>
      <c r="F115" s="29">
        <f t="shared" si="45"/>
        <v>66</v>
      </c>
      <c r="G115" s="29">
        <f t="shared" ref="G115:H115" si="55">K133</f>
        <v>14396</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70</v>
      </c>
      <c r="P115" s="29" t="s">
        <v>70</v>
      </c>
      <c r="Q115" s="29" t="s">
        <v>70</v>
      </c>
      <c r="R115" s="29" t="s">
        <v>70</v>
      </c>
    </row>
    <row r="116" spans="1:22" x14ac:dyDescent="0.35">
      <c r="A116" s="5"/>
      <c r="B116" s="124" t="s">
        <v>75</v>
      </c>
      <c r="C116" s="26">
        <v>2135</v>
      </c>
      <c r="D116" s="27">
        <f t="shared" si="43"/>
        <v>1878</v>
      </c>
      <c r="E116" s="27">
        <f t="shared" si="44"/>
        <v>426</v>
      </c>
      <c r="F116" s="27">
        <f t="shared" si="45"/>
        <v>132</v>
      </c>
      <c r="G116" s="27">
        <f t="shared" ref="G116:H116" si="57">K134</f>
        <v>104</v>
      </c>
      <c r="H116" s="27">
        <f t="shared" si="57"/>
        <v>9627</v>
      </c>
      <c r="I116" s="26">
        <v>32635</v>
      </c>
      <c r="J116" s="27">
        <f t="shared" si="47"/>
        <v>22456</v>
      </c>
      <c r="K116" s="27">
        <f t="shared" si="48"/>
        <v>7963</v>
      </c>
      <c r="L116" s="27">
        <f t="shared" si="49"/>
        <v>4120</v>
      </c>
      <c r="M116" s="27">
        <f t="shared" ref="M116:N116" si="58">U134</f>
        <v>94400</v>
      </c>
      <c r="N116" s="27">
        <f t="shared" si="58"/>
        <v>12164</v>
      </c>
      <c r="O116" s="58" t="s">
        <v>70</v>
      </c>
      <c r="P116" s="27" t="s">
        <v>70</v>
      </c>
      <c r="Q116" s="27" t="s">
        <v>70</v>
      </c>
      <c r="R116" s="27" t="s">
        <v>70</v>
      </c>
    </row>
    <row r="117" spans="1:22" x14ac:dyDescent="0.35">
      <c r="A117" s="5"/>
      <c r="B117" s="48" t="s">
        <v>76</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69</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9.8000000000000004E-2</v>
      </c>
      <c r="P118" s="52">
        <v>0.28499999999999998</v>
      </c>
      <c r="Q118" s="52">
        <v>0.191</v>
      </c>
      <c r="R118" s="52">
        <v>0.42599999999999999</v>
      </c>
    </row>
    <row r="119" spans="1:22" x14ac:dyDescent="0.35">
      <c r="A119" s="165"/>
      <c r="B119" s="124" t="s">
        <v>71</v>
      </c>
      <c r="C119" s="54" t="str">
        <f t="shared" ref="C119:H119" si="61">IFERROR(C112/SUM($C112:$H112),"-")</f>
        <v>-</v>
      </c>
      <c r="D119" s="46" t="str">
        <f t="shared" si="61"/>
        <v>-</v>
      </c>
      <c r="E119" s="46" t="str">
        <f t="shared" si="61"/>
        <v>-</v>
      </c>
      <c r="F119" s="46" t="str">
        <f t="shared" si="61"/>
        <v>-</v>
      </c>
      <c r="G119" s="46" t="str">
        <f t="shared" si="61"/>
        <v>-</v>
      </c>
      <c r="H119" s="46" t="str">
        <f t="shared" si="61"/>
        <v>-</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3.6999999999999998E-2</v>
      </c>
      <c r="P119" s="46">
        <v>0.28799999999999998</v>
      </c>
      <c r="Q119" s="46">
        <v>0.20300000000000001</v>
      </c>
      <c r="R119" s="46">
        <v>0.47199999999999998</v>
      </c>
    </row>
    <row r="120" spans="1:22" x14ac:dyDescent="0.35">
      <c r="A120" s="165"/>
      <c r="B120" s="123" t="s">
        <v>72</v>
      </c>
      <c r="C120" s="53" t="str">
        <f t="shared" ref="C120:H120" si="63">IFERROR(C113/SUM($C113:$H113),"-")</f>
        <v>-</v>
      </c>
      <c r="D120" s="52" t="str">
        <f t="shared" si="63"/>
        <v>-</v>
      </c>
      <c r="E120" s="52" t="str">
        <f t="shared" si="63"/>
        <v>-</v>
      </c>
      <c r="F120" s="52" t="str">
        <f t="shared" si="63"/>
        <v>-</v>
      </c>
      <c r="G120" s="52" t="str">
        <f t="shared" si="63"/>
        <v>-</v>
      </c>
      <c r="H120" s="52" t="str">
        <f t="shared" si="63"/>
        <v>-</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70</v>
      </c>
      <c r="P120" s="52" t="s">
        <v>70</v>
      </c>
      <c r="Q120" s="52" t="s">
        <v>70</v>
      </c>
      <c r="R120" s="52" t="s">
        <v>70</v>
      </c>
    </row>
    <row r="121" spans="1:22" x14ac:dyDescent="0.35">
      <c r="A121" s="165"/>
      <c r="B121" s="124" t="s">
        <v>73</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5.2631578947368397E-2</v>
      </c>
      <c r="P121" s="46">
        <v>0.21052631578947401</v>
      </c>
      <c r="Q121" s="46">
        <v>0.21052631578947401</v>
      </c>
      <c r="R121" s="46">
        <v>0.52631578947368396</v>
      </c>
    </row>
    <row r="122" spans="1:22" ht="14.25" customHeight="1" x14ac:dyDescent="0.35">
      <c r="A122" s="165"/>
      <c r="B122" s="123" t="s">
        <v>74</v>
      </c>
      <c r="C122" s="53">
        <f t="shared" ref="C122:H122" si="67">IFERROR(C115/SUM($C115:$H115),"-")</f>
        <v>3.7048825514036543E-2</v>
      </c>
      <c r="D122" s="52">
        <f t="shared" si="67"/>
        <v>3.4629830033738623E-2</v>
      </c>
      <c r="E122" s="52">
        <f t="shared" si="67"/>
        <v>7.7025908714749508E-3</v>
      </c>
      <c r="F122" s="52">
        <f t="shared" si="67"/>
        <v>4.2014132026227001E-3</v>
      </c>
      <c r="G122" s="52">
        <f t="shared" si="67"/>
        <v>0.91641734037812717</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70</v>
      </c>
      <c r="P122" s="52" t="s">
        <v>70</v>
      </c>
      <c r="Q122" s="52" t="s">
        <v>70</v>
      </c>
      <c r="R122" s="52" t="s">
        <v>70</v>
      </c>
    </row>
    <row r="123" spans="1:22" ht="14.25" customHeight="1" thickBot="1" x14ac:dyDescent="0.4">
      <c r="A123" s="165"/>
      <c r="B123" s="306" t="s">
        <v>75</v>
      </c>
      <c r="C123" s="84">
        <f t="shared" ref="C123:H123" si="69">IFERROR(C116/SUM($C116:$H116),"-")</f>
        <v>0.14927982100405537</v>
      </c>
      <c r="D123" s="84">
        <f t="shared" si="69"/>
        <v>0.131310306250874</v>
      </c>
      <c r="E123" s="84">
        <f t="shared" si="69"/>
        <v>2.9786043909942665E-2</v>
      </c>
      <c r="F123" s="84">
        <f t="shared" si="69"/>
        <v>9.2294783946301213E-3</v>
      </c>
      <c r="G123" s="84">
        <f t="shared" si="69"/>
        <v>7.2717102503146412E-3</v>
      </c>
      <c r="H123" s="315">
        <f t="shared" si="69"/>
        <v>0.6731226401901832</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6">
        <f t="shared" si="70"/>
        <v>7.0013468556101716E-2</v>
      </c>
      <c r="O123" s="84" t="s">
        <v>70</v>
      </c>
      <c r="P123" s="84" t="s">
        <v>70</v>
      </c>
      <c r="Q123" s="84" t="s">
        <v>70</v>
      </c>
      <c r="R123" s="84" t="s">
        <v>70</v>
      </c>
    </row>
    <row r="124" spans="1:22" x14ac:dyDescent="0.35">
      <c r="B124" s="6"/>
      <c r="C124" s="143"/>
      <c r="D124" s="143"/>
      <c r="E124" s="143"/>
      <c r="F124" s="143"/>
      <c r="G124" s="143"/>
      <c r="H124" s="143"/>
      <c r="I124" s="143"/>
      <c r="J124" s="15"/>
      <c r="K124" s="15"/>
      <c r="L124" s="15"/>
      <c r="M124" s="15"/>
    </row>
    <row r="125" spans="1:22" x14ac:dyDescent="0.35">
      <c r="B125" s="200" t="s">
        <v>82</v>
      </c>
      <c r="C125" s="420" t="s">
        <v>59</v>
      </c>
      <c r="D125" s="421"/>
      <c r="E125" s="421"/>
      <c r="F125" s="421"/>
      <c r="G125" s="421"/>
      <c r="H125" s="421"/>
      <c r="I125" s="421"/>
      <c r="J125" s="421"/>
      <c r="K125" s="421"/>
      <c r="L125" s="421"/>
      <c r="M125" s="421"/>
      <c r="N125" s="421"/>
      <c r="O125" s="421"/>
      <c r="P125" s="421"/>
      <c r="Q125" s="421"/>
      <c r="R125" s="421"/>
      <c r="S125" s="421"/>
      <c r="T125" s="421"/>
      <c r="U125" s="421"/>
      <c r="V125" s="421"/>
    </row>
    <row r="126" spans="1:22" x14ac:dyDescent="0.35">
      <c r="C126" s="415" t="str">
        <f>$A$1</f>
        <v>West Lothian</v>
      </c>
      <c r="D126" s="416"/>
      <c r="E126" s="416"/>
      <c r="F126" s="416"/>
      <c r="G126" s="416"/>
      <c r="H126" s="416"/>
      <c r="I126" s="416"/>
      <c r="J126" s="416"/>
      <c r="K126" s="416"/>
      <c r="L126" s="419"/>
      <c r="M126" s="415" t="s">
        <v>61</v>
      </c>
      <c r="N126" s="416"/>
      <c r="O126" s="416"/>
      <c r="P126" s="416"/>
      <c r="Q126" s="416"/>
      <c r="R126" s="416"/>
      <c r="S126" s="416"/>
      <c r="T126" s="416"/>
      <c r="U126" s="416"/>
      <c r="V126" s="416"/>
    </row>
    <row r="127" spans="1:22" ht="27" thickBot="1" x14ac:dyDescent="0.4">
      <c r="B127" s="24" t="s">
        <v>104</v>
      </c>
      <c r="C127" s="67" t="s">
        <v>109</v>
      </c>
      <c r="D127" s="68" t="s">
        <v>110</v>
      </c>
      <c r="E127" s="68" t="s">
        <v>111</v>
      </c>
      <c r="F127" s="68" t="s">
        <v>112</v>
      </c>
      <c r="G127" s="68" t="s">
        <v>113</v>
      </c>
      <c r="H127" s="68" t="s">
        <v>114</v>
      </c>
      <c r="I127" s="68" t="s">
        <v>115</v>
      </c>
      <c r="J127" s="68" t="s">
        <v>116</v>
      </c>
      <c r="K127" s="68" t="s">
        <v>64</v>
      </c>
      <c r="L127" s="68" t="s">
        <v>65</v>
      </c>
      <c r="M127" s="67" t="s">
        <v>109</v>
      </c>
      <c r="N127" s="68" t="s">
        <v>110</v>
      </c>
      <c r="O127" s="68" t="s">
        <v>111</v>
      </c>
      <c r="P127" s="68" t="s">
        <v>112</v>
      </c>
      <c r="Q127" s="68" t="s">
        <v>113</v>
      </c>
      <c r="R127" s="68" t="s">
        <v>114</v>
      </c>
      <c r="S127" s="68" t="s">
        <v>115</v>
      </c>
      <c r="T127" s="68" t="s">
        <v>116</v>
      </c>
      <c r="U127" s="68" t="s">
        <v>64</v>
      </c>
      <c r="V127" s="68" t="s">
        <v>65</v>
      </c>
    </row>
    <row r="128" spans="1:22" x14ac:dyDescent="0.35">
      <c r="B128" s="23" t="s">
        <v>68</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69</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71</v>
      </c>
      <c r="C130" s="26">
        <v>0</v>
      </c>
      <c r="D130" s="27">
        <v>0</v>
      </c>
      <c r="E130" s="27">
        <v>0</v>
      </c>
      <c r="F130" s="27">
        <v>0</v>
      </c>
      <c r="G130" s="27">
        <v>0</v>
      </c>
      <c r="H130" s="27">
        <v>0</v>
      </c>
      <c r="I130" s="27">
        <v>0</v>
      </c>
      <c r="J130" s="27">
        <v>0</v>
      </c>
      <c r="K130" s="27">
        <v>0</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72</v>
      </c>
      <c r="C131" s="28">
        <v>0</v>
      </c>
      <c r="D131" s="29">
        <v>0</v>
      </c>
      <c r="E131" s="29">
        <v>0</v>
      </c>
      <c r="F131" s="29">
        <v>0</v>
      </c>
      <c r="G131" s="29">
        <v>0</v>
      </c>
      <c r="H131" s="29">
        <v>0</v>
      </c>
      <c r="I131" s="29">
        <v>0</v>
      </c>
      <c r="J131" s="29">
        <v>0</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73</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74</v>
      </c>
      <c r="C133" s="28">
        <v>256</v>
      </c>
      <c r="D133" s="29">
        <v>326</v>
      </c>
      <c r="E133" s="29">
        <v>314</v>
      </c>
      <c r="F133" s="29">
        <v>230</v>
      </c>
      <c r="G133" s="29">
        <v>89</v>
      </c>
      <c r="H133" s="29">
        <v>32</v>
      </c>
      <c r="I133" s="29">
        <v>41</v>
      </c>
      <c r="J133" s="29">
        <v>25</v>
      </c>
      <c r="K133" s="29">
        <v>14396</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75</v>
      </c>
      <c r="C134" s="26">
        <v>730</v>
      </c>
      <c r="D134" s="27">
        <v>1396</v>
      </c>
      <c r="E134" s="27">
        <v>1196</v>
      </c>
      <c r="F134" s="27">
        <v>682</v>
      </c>
      <c r="G134" s="27">
        <v>300</v>
      </c>
      <c r="H134" s="27">
        <v>126</v>
      </c>
      <c r="I134" s="27">
        <v>97</v>
      </c>
      <c r="J134" s="27">
        <v>35</v>
      </c>
      <c r="K134" s="27">
        <v>104</v>
      </c>
      <c r="L134" s="27">
        <v>9627</v>
      </c>
      <c r="M134" s="26">
        <v>15696</v>
      </c>
      <c r="N134" s="27">
        <v>13014</v>
      </c>
      <c r="O134" s="27">
        <v>13511</v>
      </c>
      <c r="P134" s="27">
        <v>8945</v>
      </c>
      <c r="Q134" s="27">
        <v>5096</v>
      </c>
      <c r="R134" s="27">
        <v>2867</v>
      </c>
      <c r="S134" s="27">
        <v>2637</v>
      </c>
      <c r="T134" s="27">
        <v>1483</v>
      </c>
      <c r="U134" s="27">
        <v>94400</v>
      </c>
      <c r="V134" s="27">
        <v>12164</v>
      </c>
    </row>
    <row r="135" spans="1:32" x14ac:dyDescent="0.35">
      <c r="B135" s="48" t="s">
        <v>76</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69</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71</v>
      </c>
      <c r="C137" s="54" t="str">
        <f t="shared" ref="C137:L137" si="73">IFERROR(C130/SUM($C130:$L130),"-")</f>
        <v>-</v>
      </c>
      <c r="D137" s="46" t="str">
        <f t="shared" si="73"/>
        <v>-</v>
      </c>
      <c r="E137" s="46" t="str">
        <f t="shared" si="73"/>
        <v>-</v>
      </c>
      <c r="F137" s="46" t="str">
        <f t="shared" si="73"/>
        <v>-</v>
      </c>
      <c r="G137" s="46" t="str">
        <f t="shared" si="73"/>
        <v>-</v>
      </c>
      <c r="H137" s="46" t="str">
        <f t="shared" si="73"/>
        <v>-</v>
      </c>
      <c r="I137" s="46" t="str">
        <f t="shared" si="73"/>
        <v>-</v>
      </c>
      <c r="J137" s="46" t="str">
        <f t="shared" si="73"/>
        <v>-</v>
      </c>
      <c r="K137" s="46" t="str">
        <f t="shared" si="73"/>
        <v>-</v>
      </c>
      <c r="L137" s="46" t="str">
        <f t="shared" si="73"/>
        <v>-</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72</v>
      </c>
      <c r="C138" s="53" t="str">
        <f t="shared" ref="C138:L138" si="75">IFERROR(C131/SUM($C131:$L131),"-")</f>
        <v>-</v>
      </c>
      <c r="D138" s="52" t="str">
        <f t="shared" si="75"/>
        <v>-</v>
      </c>
      <c r="E138" s="52" t="str">
        <f t="shared" si="75"/>
        <v>-</v>
      </c>
      <c r="F138" s="52" t="str">
        <f t="shared" si="75"/>
        <v>-</v>
      </c>
      <c r="G138" s="52" t="str">
        <f t="shared" si="75"/>
        <v>-</v>
      </c>
      <c r="H138" s="52" t="str">
        <f t="shared" si="75"/>
        <v>-</v>
      </c>
      <c r="I138" s="52" t="str">
        <f t="shared" si="75"/>
        <v>-</v>
      </c>
      <c r="J138" s="52" t="str">
        <f t="shared" si="75"/>
        <v>-</v>
      </c>
      <c r="K138" s="52" t="str">
        <f t="shared" si="75"/>
        <v>-</v>
      </c>
      <c r="L138" s="52" t="str">
        <f t="shared" si="75"/>
        <v>-</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73</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74</v>
      </c>
      <c r="C140" s="53">
        <f t="shared" ref="C140:L140" si="79">IFERROR(C133/SUM($C133:$L133),"-")</f>
        <v>1.6296390604112292E-2</v>
      </c>
      <c r="D140" s="52">
        <f t="shared" si="79"/>
        <v>2.0752434909924247E-2</v>
      </c>
      <c r="E140" s="52">
        <f t="shared" si="79"/>
        <v>1.9988541600356482E-2</v>
      </c>
      <c r="F140" s="52">
        <f t="shared" si="79"/>
        <v>1.4641288433382138E-2</v>
      </c>
      <c r="G140" s="52">
        <f t="shared" si="79"/>
        <v>5.6655420459609139E-3</v>
      </c>
      <c r="H140" s="52">
        <f t="shared" si="79"/>
        <v>2.0370488255140365E-3</v>
      </c>
      <c r="I140" s="52">
        <f t="shared" si="79"/>
        <v>2.6099688076898593E-3</v>
      </c>
      <c r="J140" s="52">
        <f t="shared" si="79"/>
        <v>1.591444394932841E-3</v>
      </c>
      <c r="K140" s="52">
        <f t="shared" si="79"/>
        <v>0.91641734037812717</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6" t="s">
        <v>75</v>
      </c>
      <c r="C141" s="84">
        <f t="shared" ref="C141:L141" si="81">IFERROR(C134/SUM($C134:$L134),"-")</f>
        <v>5.1073952284334992E-2</v>
      </c>
      <c r="D141" s="84">
        <f t="shared" si="81"/>
        <v>9.7670188204015948E-2</v>
      </c>
      <c r="E141" s="84">
        <f t="shared" si="81"/>
        <v>8.3677324564472119E-2</v>
      </c>
      <c r="F141" s="84">
        <f t="shared" si="81"/>
        <v>4.7715665010844469E-2</v>
      </c>
      <c r="G141" s="84">
        <f t="shared" si="81"/>
        <v>2.098929545931575E-2</v>
      </c>
      <c r="H141" s="84">
        <f t="shared" si="81"/>
        <v>8.8155040929126151E-3</v>
      </c>
      <c r="I141" s="84">
        <f t="shared" si="81"/>
        <v>6.7865388651787584E-3</v>
      </c>
      <c r="J141" s="84">
        <f t="shared" si="81"/>
        <v>2.4487511369201708E-3</v>
      </c>
      <c r="K141" s="84">
        <f t="shared" si="81"/>
        <v>7.2762890925627934E-3</v>
      </c>
      <c r="L141" s="315">
        <f t="shared" si="81"/>
        <v>0.67354649128944244</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117</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2" t="str">
        <f>$A$1</f>
        <v>West Lothian</v>
      </c>
      <c r="D145" s="413"/>
      <c r="E145" s="413"/>
      <c r="F145" s="413"/>
      <c r="G145" s="413"/>
      <c r="H145" s="413"/>
      <c r="I145" s="413"/>
      <c r="J145" s="413"/>
      <c r="K145" s="413"/>
      <c r="L145" s="413"/>
      <c r="M145" s="413"/>
      <c r="N145" s="413"/>
      <c r="O145" s="413"/>
      <c r="P145" s="413"/>
      <c r="Q145" s="413"/>
      <c r="R145" s="413"/>
      <c r="S145" s="414"/>
      <c r="T145" s="412" t="s">
        <v>61</v>
      </c>
      <c r="U145" s="413"/>
      <c r="V145" s="413"/>
      <c r="W145" s="413"/>
      <c r="X145" s="413"/>
      <c r="Y145" s="413"/>
      <c r="Z145" s="413"/>
      <c r="AA145" s="413"/>
      <c r="AB145" s="413"/>
      <c r="AC145" s="413"/>
      <c r="AD145" s="413"/>
      <c r="AE145" s="413"/>
      <c r="AF145" s="413"/>
      <c r="AG145" s="413"/>
      <c r="AH145" s="413"/>
      <c r="AI145" s="413"/>
      <c r="AJ145" s="413"/>
    </row>
    <row r="146" spans="2:36" ht="15" customHeight="1" x14ac:dyDescent="0.35">
      <c r="B146" s="7"/>
      <c r="C146" s="422" t="s">
        <v>118</v>
      </c>
      <c r="D146" s="423"/>
      <c r="E146" s="423"/>
      <c r="F146" s="423"/>
      <c r="G146" s="423"/>
      <c r="H146" s="423"/>
      <c r="I146" s="423"/>
      <c r="J146" s="424"/>
      <c r="K146" s="423" t="s">
        <v>119</v>
      </c>
      <c r="L146" s="423"/>
      <c r="M146" s="423"/>
      <c r="N146" s="423"/>
      <c r="O146" s="423"/>
      <c r="P146" s="423"/>
      <c r="Q146" s="423"/>
      <c r="R146" s="269"/>
      <c r="S146" s="15"/>
      <c r="T146" s="422" t="s">
        <v>118</v>
      </c>
      <c r="U146" s="423"/>
      <c r="V146" s="423"/>
      <c r="W146" s="423"/>
      <c r="X146" s="423"/>
      <c r="Y146" s="423"/>
      <c r="Z146" s="423"/>
      <c r="AA146" s="424"/>
      <c r="AB146" s="423" t="s">
        <v>119</v>
      </c>
      <c r="AC146" s="423"/>
      <c r="AD146" s="423"/>
      <c r="AE146" s="423"/>
      <c r="AF146" s="423"/>
      <c r="AG146" s="423"/>
      <c r="AH146" s="423"/>
      <c r="AI146" s="269"/>
      <c r="AJ146" s="15"/>
    </row>
    <row r="147" spans="2:36" ht="15" customHeight="1" x14ac:dyDescent="0.35">
      <c r="B147" s="7"/>
      <c r="C147" s="417" t="s">
        <v>120</v>
      </c>
      <c r="D147" s="418"/>
      <c r="E147" s="418"/>
      <c r="F147" s="418"/>
      <c r="G147" s="418" t="s">
        <v>121</v>
      </c>
      <c r="H147" s="418"/>
      <c r="I147" s="418"/>
      <c r="J147" s="9"/>
      <c r="K147" s="411" t="s">
        <v>122</v>
      </c>
      <c r="L147" s="411"/>
      <c r="M147" s="411"/>
      <c r="N147" s="411" t="s">
        <v>123</v>
      </c>
      <c r="O147" s="411"/>
      <c r="P147" s="411"/>
      <c r="Q147" s="7"/>
      <c r="R147" s="269"/>
      <c r="S147" s="15"/>
      <c r="T147" s="417" t="s">
        <v>120</v>
      </c>
      <c r="U147" s="418"/>
      <c r="V147" s="418"/>
      <c r="W147" s="418"/>
      <c r="X147" s="418" t="s">
        <v>121</v>
      </c>
      <c r="Y147" s="418"/>
      <c r="Z147" s="418"/>
      <c r="AA147" s="9"/>
      <c r="AB147" s="411" t="s">
        <v>122</v>
      </c>
      <c r="AC147" s="411"/>
      <c r="AD147" s="411"/>
      <c r="AE147" s="411" t="s">
        <v>123</v>
      </c>
      <c r="AF147" s="411"/>
      <c r="AG147" s="411"/>
      <c r="AH147" s="7"/>
      <c r="AI147" s="269"/>
      <c r="AJ147" s="15"/>
    </row>
    <row r="148" spans="2:36" ht="66" thickBot="1" x14ac:dyDescent="0.4">
      <c r="B148" s="8" t="s">
        <v>57</v>
      </c>
      <c r="C148" s="97" t="s">
        <v>124</v>
      </c>
      <c r="D148" s="98" t="s">
        <v>125</v>
      </c>
      <c r="E148" s="98" t="s">
        <v>126</v>
      </c>
      <c r="F148" s="99" t="s">
        <v>127</v>
      </c>
      <c r="G148" s="100" t="s">
        <v>128</v>
      </c>
      <c r="H148" s="98" t="s">
        <v>129</v>
      </c>
      <c r="I148" s="101" t="s">
        <v>130</v>
      </c>
      <c r="J148" s="102" t="s">
        <v>131</v>
      </c>
      <c r="K148" s="98" t="s">
        <v>132</v>
      </c>
      <c r="L148" s="98" t="s">
        <v>133</v>
      </c>
      <c r="M148" s="99" t="s">
        <v>134</v>
      </c>
      <c r="N148" s="100" t="s">
        <v>135</v>
      </c>
      <c r="O148" s="98" t="s">
        <v>136</v>
      </c>
      <c r="P148" s="101" t="s">
        <v>137</v>
      </c>
      <c r="Q148" s="103" t="s">
        <v>138</v>
      </c>
      <c r="R148" s="270" t="s">
        <v>96</v>
      </c>
      <c r="S148" s="103" t="s">
        <v>65</v>
      </c>
      <c r="T148" s="97" t="s">
        <v>124</v>
      </c>
      <c r="U148" s="98" t="s">
        <v>125</v>
      </c>
      <c r="V148" s="98" t="s">
        <v>126</v>
      </c>
      <c r="W148" s="99" t="s">
        <v>127</v>
      </c>
      <c r="X148" s="100" t="s">
        <v>128</v>
      </c>
      <c r="Y148" s="98" t="s">
        <v>129</v>
      </c>
      <c r="Z148" s="101" t="s">
        <v>130</v>
      </c>
      <c r="AA148" s="102" t="s">
        <v>131</v>
      </c>
      <c r="AB148" s="98" t="s">
        <v>132</v>
      </c>
      <c r="AC148" s="98" t="s">
        <v>133</v>
      </c>
      <c r="AD148" s="99" t="s">
        <v>134</v>
      </c>
      <c r="AE148" s="100" t="s">
        <v>135</v>
      </c>
      <c r="AF148" s="98" t="s">
        <v>136</v>
      </c>
      <c r="AG148" s="101" t="s">
        <v>137</v>
      </c>
      <c r="AH148" s="103" t="s">
        <v>138</v>
      </c>
      <c r="AI148" s="270" t="s">
        <v>96</v>
      </c>
      <c r="AJ148" s="103" t="s">
        <v>65</v>
      </c>
    </row>
    <row r="149" spans="2:36" x14ac:dyDescent="0.35">
      <c r="B149" s="75" t="s">
        <v>91</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71</v>
      </c>
      <c r="C150" s="69">
        <v>2285</v>
      </c>
      <c r="D150" s="70">
        <v>341</v>
      </c>
      <c r="E150" s="70">
        <v>0</v>
      </c>
      <c r="F150" s="93">
        <v>2626</v>
      </c>
      <c r="G150" s="91">
        <v>1617</v>
      </c>
      <c r="H150" s="70">
        <v>312</v>
      </c>
      <c r="I150" s="95">
        <v>1929</v>
      </c>
      <c r="J150" s="382">
        <f>SUM(F150,I150)</f>
        <v>4555</v>
      </c>
      <c r="K150" s="70">
        <v>3233</v>
      </c>
      <c r="L150" s="70">
        <v>893</v>
      </c>
      <c r="M150" s="383">
        <f>SUM(K150:L150)</f>
        <v>4126</v>
      </c>
      <c r="N150" s="91">
        <v>2079</v>
      </c>
      <c r="O150" s="70">
        <v>1173</v>
      </c>
      <c r="P150" s="384">
        <f>SUM(N150:O150)</f>
        <v>3252</v>
      </c>
      <c r="Q150" s="385">
        <f>SUM(M150,P150)</f>
        <v>7378</v>
      </c>
      <c r="R150" s="386">
        <v>4566</v>
      </c>
      <c r="S150" s="385">
        <v>126</v>
      </c>
      <c r="T150" s="69">
        <v>8123.1750000000002</v>
      </c>
      <c r="U150" s="70">
        <v>747</v>
      </c>
      <c r="V150" s="70">
        <v>555.81500000000005</v>
      </c>
      <c r="W150" s="93">
        <v>13030.99</v>
      </c>
      <c r="X150" s="91">
        <v>7376.0569999999998</v>
      </c>
      <c r="Y150" s="70">
        <v>1035.5999999999999</v>
      </c>
      <c r="Z150" s="95">
        <v>12002.656999999999</v>
      </c>
      <c r="AA150" s="382">
        <f>SUM(W150,Z150)</f>
        <v>25033.646999999997</v>
      </c>
      <c r="AB150" s="70">
        <v>34748.427000000003</v>
      </c>
      <c r="AC150" s="70">
        <v>4475.6959999999999</v>
      </c>
      <c r="AD150" s="383">
        <f>SUM(AB150:AC150)</f>
        <v>39224.123000000007</v>
      </c>
      <c r="AE150" s="91">
        <v>16484.688999999998</v>
      </c>
      <c r="AF150" s="70">
        <v>6038.2250000000004</v>
      </c>
      <c r="AG150" s="384">
        <f>SUM(AE150:AF150)</f>
        <v>22522.913999999997</v>
      </c>
      <c r="AH150" s="385">
        <f>SUM(AD150,AG150)</f>
        <v>61747.037000000004</v>
      </c>
      <c r="AI150" s="386">
        <v>84337.77</v>
      </c>
      <c r="AJ150" s="385">
        <v>10421.754999999999</v>
      </c>
    </row>
    <row r="151" spans="2:36" x14ac:dyDescent="0.35">
      <c r="B151" s="124" t="s">
        <v>72</v>
      </c>
      <c r="C151" s="72">
        <v>0</v>
      </c>
      <c r="D151" s="73">
        <v>0</v>
      </c>
      <c r="E151" s="73">
        <v>0</v>
      </c>
      <c r="F151" s="166">
        <v>0</v>
      </c>
      <c r="G151" s="167">
        <v>0</v>
      </c>
      <c r="H151" s="73">
        <v>0</v>
      </c>
      <c r="I151" s="168">
        <v>0</v>
      </c>
      <c r="J151" s="387">
        <f t="shared" ref="J151:J154" si="83">SUM(F151,I151)</f>
        <v>0</v>
      </c>
      <c r="K151" s="73">
        <v>0</v>
      </c>
      <c r="L151" s="73">
        <v>0</v>
      </c>
      <c r="M151" s="388">
        <f t="shared" ref="M151:M154" si="84">SUM(K151:L151)</f>
        <v>0</v>
      </c>
      <c r="N151" s="167">
        <v>0</v>
      </c>
      <c r="O151" s="73">
        <v>0</v>
      </c>
      <c r="P151" s="389">
        <f t="shared" ref="P151:P154" si="85">SUM(N151:O151)</f>
        <v>0</v>
      </c>
      <c r="Q151" s="390">
        <f t="shared" ref="Q151:Q154" si="86">SUM(M151,P151)</f>
        <v>0</v>
      </c>
      <c r="R151" s="391">
        <v>0</v>
      </c>
      <c r="S151" s="390">
        <v>0</v>
      </c>
      <c r="T151" s="72">
        <v>2379</v>
      </c>
      <c r="U151" s="73">
        <v>220</v>
      </c>
      <c r="V151" s="73">
        <v>347</v>
      </c>
      <c r="W151" s="166">
        <v>14265.74</v>
      </c>
      <c r="X151" s="167">
        <v>2646</v>
      </c>
      <c r="Y151" s="73">
        <v>573</v>
      </c>
      <c r="Z151" s="168">
        <v>15043.915000000001</v>
      </c>
      <c r="AA151" s="387">
        <f t="shared" ref="AA151:AA154" si="87">SUM(W151,Z151)</f>
        <v>29309.654999999999</v>
      </c>
      <c r="AB151" s="73">
        <v>42961.415000000001</v>
      </c>
      <c r="AC151" s="73">
        <v>6355.1549999999997</v>
      </c>
      <c r="AD151" s="388">
        <f t="shared" ref="AD151:AD154" si="88">SUM(AB151:AC151)</f>
        <v>49316.57</v>
      </c>
      <c r="AE151" s="167">
        <v>19132.064999999999</v>
      </c>
      <c r="AF151" s="73">
        <v>8705.7250000000004</v>
      </c>
      <c r="AG151" s="389">
        <f t="shared" ref="AG151:AG154" si="89">SUM(AE151:AF151)</f>
        <v>27837.79</v>
      </c>
      <c r="AH151" s="390">
        <f t="shared" ref="AH151:AH154" si="90">SUM(AD151,AG151)</f>
        <v>77154.36</v>
      </c>
      <c r="AI151" s="391">
        <v>42018.83</v>
      </c>
      <c r="AJ151" s="390">
        <v>2397</v>
      </c>
    </row>
    <row r="152" spans="2:36" x14ac:dyDescent="0.35">
      <c r="B152" s="123" t="s">
        <v>73</v>
      </c>
      <c r="C152" s="69">
        <v>1453</v>
      </c>
      <c r="D152" s="70">
        <v>341</v>
      </c>
      <c r="E152" s="70">
        <v>8</v>
      </c>
      <c r="F152" s="93">
        <v>1953</v>
      </c>
      <c r="G152" s="91">
        <v>582</v>
      </c>
      <c r="H152" s="70">
        <v>209</v>
      </c>
      <c r="I152" s="95">
        <v>962</v>
      </c>
      <c r="J152" s="382">
        <f t="shared" si="83"/>
        <v>2915</v>
      </c>
      <c r="K152" s="70">
        <v>5954</v>
      </c>
      <c r="L152" s="70">
        <v>31</v>
      </c>
      <c r="M152" s="383">
        <f t="shared" si="84"/>
        <v>5985</v>
      </c>
      <c r="N152" s="91">
        <v>1771</v>
      </c>
      <c r="O152" s="70">
        <v>44</v>
      </c>
      <c r="P152" s="384">
        <f t="shared" si="85"/>
        <v>1815</v>
      </c>
      <c r="Q152" s="385">
        <f t="shared" si="86"/>
        <v>7800</v>
      </c>
      <c r="R152" s="386">
        <v>5267</v>
      </c>
      <c r="S152" s="385">
        <v>74</v>
      </c>
      <c r="T152" s="69">
        <v>3988.99</v>
      </c>
      <c r="U152" s="70">
        <v>1068.1600000000001</v>
      </c>
      <c r="V152" s="70">
        <v>812.22</v>
      </c>
      <c r="W152" s="93">
        <v>17188.150000000001</v>
      </c>
      <c r="X152" s="91">
        <v>3174.78</v>
      </c>
      <c r="Y152" s="70">
        <v>557.02</v>
      </c>
      <c r="Z152" s="95">
        <v>17643.61</v>
      </c>
      <c r="AA152" s="382">
        <f t="shared" si="87"/>
        <v>34831.760000000002</v>
      </c>
      <c r="AB152" s="70">
        <v>48757.13</v>
      </c>
      <c r="AC152" s="70">
        <v>5890.11</v>
      </c>
      <c r="AD152" s="383">
        <f t="shared" si="88"/>
        <v>54647.24</v>
      </c>
      <c r="AE152" s="91">
        <v>22058.71</v>
      </c>
      <c r="AF152" s="70">
        <v>7272.8</v>
      </c>
      <c r="AG152" s="384">
        <f t="shared" si="89"/>
        <v>29331.51</v>
      </c>
      <c r="AH152" s="385">
        <f t="shared" si="90"/>
        <v>83978.75</v>
      </c>
      <c r="AI152" s="386">
        <v>74343.600000000006</v>
      </c>
      <c r="AJ152" s="385">
        <v>6593.7</v>
      </c>
    </row>
    <row r="153" spans="2:36" x14ac:dyDescent="0.35">
      <c r="B153" s="124" t="s">
        <v>74</v>
      </c>
      <c r="C153" s="72">
        <v>0</v>
      </c>
      <c r="D153" s="73">
        <v>0</v>
      </c>
      <c r="E153" s="73">
        <v>0</v>
      </c>
      <c r="F153" s="166">
        <v>235</v>
      </c>
      <c r="G153" s="167">
        <v>0</v>
      </c>
      <c r="H153" s="73">
        <v>0</v>
      </c>
      <c r="I153" s="168">
        <v>268</v>
      </c>
      <c r="J153" s="387">
        <f t="shared" si="83"/>
        <v>503</v>
      </c>
      <c r="K153" s="73">
        <v>338</v>
      </c>
      <c r="L153" s="73">
        <v>56</v>
      </c>
      <c r="M153" s="388">
        <f t="shared" si="84"/>
        <v>394</v>
      </c>
      <c r="N153" s="167">
        <v>218</v>
      </c>
      <c r="O153" s="73">
        <v>71</v>
      </c>
      <c r="P153" s="389">
        <f t="shared" si="85"/>
        <v>289</v>
      </c>
      <c r="Q153" s="390">
        <f t="shared" si="86"/>
        <v>683</v>
      </c>
      <c r="R153" s="391">
        <v>14321</v>
      </c>
      <c r="S153" s="390">
        <v>158</v>
      </c>
      <c r="T153" s="72">
        <v>1947.97</v>
      </c>
      <c r="U153" s="73">
        <v>631.44000000000005</v>
      </c>
      <c r="V153" s="73">
        <v>354.93</v>
      </c>
      <c r="W153" s="166">
        <v>17226.6924</v>
      </c>
      <c r="X153" s="167">
        <v>4393.8450000000003</v>
      </c>
      <c r="Y153" s="73">
        <v>1465.3</v>
      </c>
      <c r="Z153" s="168">
        <v>16461.379200000003</v>
      </c>
      <c r="AA153" s="387">
        <f t="shared" si="87"/>
        <v>33688.071600000003</v>
      </c>
      <c r="AB153" s="73">
        <v>56446.138200000001</v>
      </c>
      <c r="AC153" s="73">
        <v>6480.6152000000002</v>
      </c>
      <c r="AD153" s="388">
        <f t="shared" si="88"/>
        <v>62926.753400000001</v>
      </c>
      <c r="AE153" s="167">
        <v>18603.768199999999</v>
      </c>
      <c r="AF153" s="73">
        <v>7324.6827999999996</v>
      </c>
      <c r="AG153" s="389">
        <f t="shared" si="89"/>
        <v>25928.450999999997</v>
      </c>
      <c r="AH153" s="390">
        <f t="shared" si="90"/>
        <v>88855.204400000002</v>
      </c>
      <c r="AI153" s="391">
        <v>72464.784</v>
      </c>
      <c r="AJ153" s="390">
        <v>4179.8789999999999</v>
      </c>
    </row>
    <row r="154" spans="2:36" x14ac:dyDescent="0.35">
      <c r="B154" s="41" t="s">
        <v>75</v>
      </c>
      <c r="C154" s="76">
        <v>0</v>
      </c>
      <c r="D154" s="77">
        <v>0</v>
      </c>
      <c r="E154" s="77">
        <v>0</v>
      </c>
      <c r="F154" s="317">
        <v>2292</v>
      </c>
      <c r="G154" s="318">
        <v>185</v>
      </c>
      <c r="H154" s="77">
        <v>39</v>
      </c>
      <c r="I154" s="319">
        <v>2924</v>
      </c>
      <c r="J154" s="392">
        <f t="shared" si="83"/>
        <v>5216</v>
      </c>
      <c r="K154" s="77">
        <v>5324</v>
      </c>
      <c r="L154" s="77">
        <v>109</v>
      </c>
      <c r="M154" s="393">
        <f t="shared" si="84"/>
        <v>5433</v>
      </c>
      <c r="N154" s="318">
        <v>1925</v>
      </c>
      <c r="O154" s="77">
        <v>146</v>
      </c>
      <c r="P154" s="394">
        <f t="shared" si="85"/>
        <v>2071</v>
      </c>
      <c r="Q154" s="395">
        <f t="shared" si="86"/>
        <v>7504</v>
      </c>
      <c r="R154" s="396">
        <v>3409</v>
      </c>
      <c r="S154" s="395">
        <v>189</v>
      </c>
      <c r="T154" s="76">
        <v>6482</v>
      </c>
      <c r="U154" s="77">
        <v>743</v>
      </c>
      <c r="V154" s="77">
        <v>306</v>
      </c>
      <c r="W154" s="317">
        <v>22395</v>
      </c>
      <c r="X154" s="318">
        <v>7526</v>
      </c>
      <c r="Y154" s="77">
        <v>1883</v>
      </c>
      <c r="Z154" s="319">
        <v>20378</v>
      </c>
      <c r="AA154" s="392">
        <f t="shared" si="87"/>
        <v>42773</v>
      </c>
      <c r="AB154" s="77">
        <v>47737</v>
      </c>
      <c r="AC154" s="77">
        <v>9033</v>
      </c>
      <c r="AD154" s="393">
        <f t="shared" si="88"/>
        <v>56770</v>
      </c>
      <c r="AE154" s="318">
        <v>19475</v>
      </c>
      <c r="AF154" s="77">
        <v>11036</v>
      </c>
      <c r="AG154" s="394">
        <f t="shared" si="89"/>
        <v>30511</v>
      </c>
      <c r="AH154" s="395">
        <f t="shared" si="90"/>
        <v>87281</v>
      </c>
      <c r="AI154" s="396">
        <v>84048</v>
      </c>
      <c r="AJ154" s="395">
        <v>7189</v>
      </c>
    </row>
    <row r="155" spans="2:36" x14ac:dyDescent="0.35">
      <c r="B155" s="5" t="s">
        <v>92</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71</v>
      </c>
      <c r="C156" s="53">
        <f>IFERROR(C150/SUM($J150,$Q150,$R150,$S150),"-")</f>
        <v>0.1374436090225564</v>
      </c>
      <c r="D156" s="52">
        <f t="shared" ref="D156:F156" si="91">IFERROR(D150/SUM($J150,$Q150,$R150,$S150),"-")</f>
        <v>2.0511278195488723E-2</v>
      </c>
      <c r="E156" s="52">
        <f t="shared" si="91"/>
        <v>0</v>
      </c>
      <c r="F156" s="94">
        <f t="shared" si="91"/>
        <v>0.15795488721804513</v>
      </c>
      <c r="G156" s="92">
        <f t="shared" ref="G156:S156" si="92">IFERROR(G150/SUM($J150,$Q150,$R150,$S150),"-")</f>
        <v>9.7263157894736843E-2</v>
      </c>
      <c r="H156" s="52">
        <f t="shared" si="92"/>
        <v>1.8766917293233081E-2</v>
      </c>
      <c r="I156" s="96">
        <f t="shared" si="92"/>
        <v>0.11603007518796993</v>
      </c>
      <c r="J156" s="251">
        <f t="shared" si="92"/>
        <v>0.27398496240601505</v>
      </c>
      <c r="K156" s="52">
        <f t="shared" si="92"/>
        <v>0.19446616541353384</v>
      </c>
      <c r="L156" s="52">
        <f t="shared" si="92"/>
        <v>5.3714285714285714E-2</v>
      </c>
      <c r="M156" s="94">
        <f t="shared" si="92"/>
        <v>0.24818045112781956</v>
      </c>
      <c r="N156" s="92">
        <f t="shared" si="92"/>
        <v>0.12505263157894736</v>
      </c>
      <c r="O156" s="52">
        <f t="shared" si="92"/>
        <v>7.0556390977443609E-2</v>
      </c>
      <c r="P156" s="96">
        <f t="shared" si="92"/>
        <v>0.19560902255639098</v>
      </c>
      <c r="Q156" s="253">
        <f t="shared" si="92"/>
        <v>0.44378947368421051</v>
      </c>
      <c r="R156" s="271">
        <f t="shared" si="92"/>
        <v>0.27464661654135336</v>
      </c>
      <c r="S156" s="253">
        <f t="shared" si="92"/>
        <v>7.5789473684210523E-3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1">
        <f t="shared" si="93"/>
        <v>0.46456799000380122</v>
      </c>
      <c r="AJ156" s="253">
        <f t="shared" si="93"/>
        <v>5.7407419862560573E-2</v>
      </c>
    </row>
    <row r="157" spans="2:36" x14ac:dyDescent="0.35">
      <c r="B157" s="124" t="s">
        <v>72</v>
      </c>
      <c r="C157" s="54" t="str">
        <f t="shared" ref="C157:S157" si="94">IFERROR(C151/SUM($J151,$Q151,$R151,$S151),"-")</f>
        <v>-</v>
      </c>
      <c r="D157" s="46" t="str">
        <f t="shared" si="94"/>
        <v>-</v>
      </c>
      <c r="E157" s="46" t="str">
        <f t="shared" si="94"/>
        <v>-</v>
      </c>
      <c r="F157" s="170" t="str">
        <f t="shared" si="94"/>
        <v>-</v>
      </c>
      <c r="G157" s="171" t="str">
        <f t="shared" si="94"/>
        <v>-</v>
      </c>
      <c r="H157" s="46" t="str">
        <f t="shared" si="94"/>
        <v>-</v>
      </c>
      <c r="I157" s="172" t="str">
        <f t="shared" si="94"/>
        <v>-</v>
      </c>
      <c r="J157" s="252" t="str">
        <f t="shared" si="94"/>
        <v>-</v>
      </c>
      <c r="K157" s="46" t="str">
        <f t="shared" si="94"/>
        <v>-</v>
      </c>
      <c r="L157" s="46" t="str">
        <f t="shared" si="94"/>
        <v>-</v>
      </c>
      <c r="M157" s="170" t="str">
        <f t="shared" si="94"/>
        <v>-</v>
      </c>
      <c r="N157" s="171" t="str">
        <f t="shared" si="94"/>
        <v>-</v>
      </c>
      <c r="O157" s="46" t="str">
        <f t="shared" si="94"/>
        <v>-</v>
      </c>
      <c r="P157" s="172" t="str">
        <f t="shared" si="94"/>
        <v>-</v>
      </c>
      <c r="Q157" s="169" t="str">
        <f t="shared" si="94"/>
        <v>-</v>
      </c>
      <c r="R157" s="272" t="str">
        <f t="shared" si="94"/>
        <v>-</v>
      </c>
      <c r="S157" s="169" t="str">
        <f t="shared" si="94"/>
        <v>-</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2">
        <f t="shared" si="95"/>
        <v>0.27849200136704805</v>
      </c>
      <c r="AJ157" s="169">
        <f t="shared" si="95"/>
        <v>1.5886813775557628E-2</v>
      </c>
    </row>
    <row r="158" spans="2:36" x14ac:dyDescent="0.35">
      <c r="B158" s="123" t="s">
        <v>73</v>
      </c>
      <c r="C158" s="53">
        <f t="shared" ref="C158:S158" si="96">IFERROR(C152/SUM($J152,$Q152,$R152,$S152),"-")</f>
        <v>9.0495764823119079E-2</v>
      </c>
      <c r="D158" s="52">
        <f t="shared" si="96"/>
        <v>2.1238166417538614E-2</v>
      </c>
      <c r="E158" s="52">
        <f t="shared" si="96"/>
        <v>4.9825610363726954E-4</v>
      </c>
      <c r="F158" s="94">
        <f t="shared" si="96"/>
        <v>0.12163677130044843</v>
      </c>
      <c r="G158" s="92">
        <f t="shared" si="96"/>
        <v>3.6248131539611358E-2</v>
      </c>
      <c r="H158" s="52">
        <f t="shared" si="96"/>
        <v>1.3016940707523668E-2</v>
      </c>
      <c r="I158" s="96">
        <f t="shared" si="96"/>
        <v>5.9915296462381668E-2</v>
      </c>
      <c r="J158" s="251">
        <f t="shared" si="96"/>
        <v>0.18155206776283009</v>
      </c>
      <c r="K158" s="52">
        <f t="shared" si="96"/>
        <v>0.37082710513203787</v>
      </c>
      <c r="L158" s="52">
        <f t="shared" si="96"/>
        <v>1.9307424015944194E-3</v>
      </c>
      <c r="M158" s="94">
        <f t="shared" si="96"/>
        <v>0.37275784753363228</v>
      </c>
      <c r="N158" s="92">
        <f t="shared" si="96"/>
        <v>0.11030144494270055</v>
      </c>
      <c r="O158" s="52">
        <f t="shared" si="96"/>
        <v>2.7404085700049826E-3</v>
      </c>
      <c r="P158" s="96">
        <f t="shared" si="96"/>
        <v>0.11304185351270553</v>
      </c>
      <c r="Q158" s="253">
        <f t="shared" si="96"/>
        <v>0.4857997010463378</v>
      </c>
      <c r="R158" s="271">
        <f t="shared" si="96"/>
        <v>0.32803936223218733</v>
      </c>
      <c r="S158" s="253">
        <f t="shared" si="96"/>
        <v>4.6088689586447438E-3</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1">
        <f t="shared" si="97"/>
        <v>0.37218730958802498</v>
      </c>
      <c r="AJ158" s="253">
        <f t="shared" si="97"/>
        <v>3.3010124116004069E-2</v>
      </c>
    </row>
    <row r="159" spans="2:36" x14ac:dyDescent="0.35">
      <c r="B159" s="124" t="s">
        <v>74</v>
      </c>
      <c r="C159" s="54">
        <f t="shared" ref="C159:S160" si="98">IFERROR(C153/SUM($J153,$Q153,$R153,$S153),"-")</f>
        <v>0</v>
      </c>
      <c r="D159" s="46">
        <f t="shared" si="98"/>
        <v>0</v>
      </c>
      <c r="E159" s="46">
        <f t="shared" si="98"/>
        <v>0</v>
      </c>
      <c r="F159" s="170">
        <f t="shared" si="98"/>
        <v>1.5001595914458985E-2</v>
      </c>
      <c r="G159" s="171">
        <f t="shared" si="98"/>
        <v>0</v>
      </c>
      <c r="H159" s="46">
        <f t="shared" si="98"/>
        <v>0</v>
      </c>
      <c r="I159" s="172">
        <f t="shared" si="98"/>
        <v>1.7108203000319185E-2</v>
      </c>
      <c r="J159" s="252">
        <f t="shared" si="98"/>
        <v>3.2109798914778165E-2</v>
      </c>
      <c r="K159" s="46">
        <f t="shared" si="98"/>
        <v>2.1576763485477178E-2</v>
      </c>
      <c r="L159" s="46">
        <f t="shared" si="98"/>
        <v>3.5748483881263963E-3</v>
      </c>
      <c r="M159" s="170">
        <f t="shared" si="98"/>
        <v>2.5151611873603576E-2</v>
      </c>
      <c r="N159" s="171">
        <f t="shared" si="98"/>
        <v>1.3916374082349187E-2</v>
      </c>
      <c r="O159" s="46">
        <f t="shared" si="98"/>
        <v>4.5323970635173958E-3</v>
      </c>
      <c r="P159" s="172">
        <f t="shared" si="98"/>
        <v>1.8448771145866582E-2</v>
      </c>
      <c r="Q159" s="169">
        <f t="shared" si="98"/>
        <v>4.3600383019470154E-2</v>
      </c>
      <c r="R159" s="272">
        <f t="shared" si="98"/>
        <v>0.91420363868496646</v>
      </c>
      <c r="S159" s="169">
        <f t="shared" si="98"/>
        <v>1.0086179380785191E-2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2">
        <f t="shared" si="99"/>
        <v>0.3638010632762258</v>
      </c>
      <c r="AJ159" s="169">
        <f t="shared" si="99"/>
        <v>2.0984598871721848E-2</v>
      </c>
    </row>
    <row r="160" spans="2:36" ht="15" thickBot="1" x14ac:dyDescent="0.4">
      <c r="B160" s="268" t="s">
        <v>75</v>
      </c>
      <c r="C160" s="356">
        <f t="shared" si="98"/>
        <v>0</v>
      </c>
      <c r="D160" s="356">
        <f t="shared" si="98"/>
        <v>0</v>
      </c>
      <c r="E160" s="356">
        <f t="shared" si="98"/>
        <v>0</v>
      </c>
      <c r="F160" s="358">
        <f t="shared" si="98"/>
        <v>0.14045838950851819</v>
      </c>
      <c r="G160" s="356">
        <f t="shared" si="98"/>
        <v>1.133717367324427E-2</v>
      </c>
      <c r="H160" s="356">
        <f t="shared" si="98"/>
        <v>2.3899987743596029E-3</v>
      </c>
      <c r="I160" s="359">
        <f t="shared" si="98"/>
        <v>0.17918862605711483</v>
      </c>
      <c r="J160" s="360">
        <f t="shared" si="98"/>
        <v>0.31964701556563302</v>
      </c>
      <c r="K160" s="356">
        <f t="shared" si="98"/>
        <v>0.32626547371001346</v>
      </c>
      <c r="L160" s="356">
        <f t="shared" si="98"/>
        <v>6.6797401642358133E-3</v>
      </c>
      <c r="M160" s="358">
        <f t="shared" si="98"/>
        <v>0.3329452138742493</v>
      </c>
      <c r="N160" s="356">
        <f t="shared" si="98"/>
        <v>0.11796788822159579</v>
      </c>
      <c r="O160" s="356">
        <f t="shared" si="98"/>
        <v>8.9471748988846668E-3</v>
      </c>
      <c r="P160" s="361">
        <f t="shared" si="98"/>
        <v>0.12691506312048045</v>
      </c>
      <c r="Q160" s="360">
        <f t="shared" si="98"/>
        <v>0.45986027699472976</v>
      </c>
      <c r="R160" s="361">
        <f t="shared" si="98"/>
        <v>0.20891040568697145</v>
      </c>
      <c r="S160" s="397">
        <f t="shared" si="98"/>
        <v>1.1582301752665768E-2</v>
      </c>
      <c r="T160" s="356">
        <f t="shared" si="99"/>
        <v>2.9291747066080408E-2</v>
      </c>
      <c r="U160" s="356">
        <f t="shared" si="99"/>
        <v>3.3575698966519197E-3</v>
      </c>
      <c r="V160" s="356">
        <f t="shared" si="99"/>
        <v>1.3827946007745457E-3</v>
      </c>
      <c r="W160" s="358">
        <f t="shared" si="99"/>
        <v>0.10120158524296062</v>
      </c>
      <c r="X160" s="356">
        <f t="shared" si="99"/>
        <v>3.4009516880487686E-2</v>
      </c>
      <c r="Y160" s="356">
        <f t="shared" si="99"/>
        <v>8.5091576250276788E-3</v>
      </c>
      <c r="Z160" s="359">
        <f t="shared" si="99"/>
        <v>9.2086890113018599E-2</v>
      </c>
      <c r="AA160" s="360">
        <f t="shared" si="99"/>
        <v>0.19328847535597923</v>
      </c>
      <c r="AB160" s="356">
        <f t="shared" si="99"/>
        <v>0.21572047665743296</v>
      </c>
      <c r="AC160" s="356">
        <f t="shared" si="99"/>
        <v>4.0819554342472128E-2</v>
      </c>
      <c r="AD160" s="357">
        <f t="shared" si="99"/>
        <v>0.25654003099990508</v>
      </c>
      <c r="AE160" s="356">
        <f t="shared" si="99"/>
        <v>8.8006290359752548E-2</v>
      </c>
      <c r="AF160" s="356">
        <f t="shared" si="99"/>
        <v>4.9870984359960416E-2</v>
      </c>
      <c r="AG160" s="362">
        <f t="shared" si="99"/>
        <v>0.13787727471971295</v>
      </c>
      <c r="AH160" s="363">
        <f t="shared" si="99"/>
        <v>0.39441730571961808</v>
      </c>
      <c r="AI160" s="361">
        <f t="shared" si="99"/>
        <v>0.37980758367940859</v>
      </c>
      <c r="AJ160" s="361">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139</v>
      </c>
    </row>
    <row r="163" spans="1:21" x14ac:dyDescent="0.35">
      <c r="A163" s="10" t="s">
        <v>140</v>
      </c>
    </row>
    <row r="164" spans="1:21" x14ac:dyDescent="0.35">
      <c r="A164" s="10" t="s">
        <v>141</v>
      </c>
    </row>
    <row r="165" spans="1:21" x14ac:dyDescent="0.35">
      <c r="A165" s="10" t="s">
        <v>142</v>
      </c>
    </row>
    <row r="166" spans="1:21" x14ac:dyDescent="0.35">
      <c r="A166" s="10" t="s">
        <v>143</v>
      </c>
    </row>
    <row r="167" spans="1:21" x14ac:dyDescent="0.35">
      <c r="A167" s="10" t="s">
        <v>144</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14" workbookViewId="0">
      <selection activeCell="A15" sqref="A15"/>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0" t="str">
        <f>Contents!A2</f>
        <v>West Lothian</v>
      </c>
      <c r="B1" s="410"/>
      <c r="C1" s="410"/>
      <c r="Q1" s="117"/>
    </row>
    <row r="2" spans="1:17" x14ac:dyDescent="0.35">
      <c r="A2" s="5" t="s">
        <v>145</v>
      </c>
    </row>
    <row r="3" spans="1:17" x14ac:dyDescent="0.35">
      <c r="A3" s="117" t="s">
        <v>12</v>
      </c>
    </row>
    <row r="4" spans="1:17" x14ac:dyDescent="0.35">
      <c r="A4" s="5"/>
    </row>
    <row r="5" spans="1:17" x14ac:dyDescent="0.35">
      <c r="A5" s="116" t="s">
        <v>146</v>
      </c>
      <c r="C5" s="117" t="s">
        <v>147</v>
      </c>
    </row>
    <row r="6" spans="1:17" x14ac:dyDescent="0.35">
      <c r="A6" s="116" t="s">
        <v>148</v>
      </c>
      <c r="C6" s="117" t="s">
        <v>31</v>
      </c>
    </row>
    <row r="8" spans="1:17" ht="16.5" x14ac:dyDescent="0.35">
      <c r="A8" t="s">
        <v>149</v>
      </c>
    </row>
    <row r="10" spans="1:17" x14ac:dyDescent="0.35">
      <c r="C10" s="415" t="str">
        <f>$A$1</f>
        <v>West Lothian</v>
      </c>
      <c r="D10" s="416"/>
      <c r="E10" s="416"/>
      <c r="F10" s="416"/>
      <c r="G10" s="416"/>
      <c r="H10" s="429"/>
      <c r="I10" s="415" t="s">
        <v>61</v>
      </c>
      <c r="J10" s="416"/>
      <c r="K10" s="416"/>
      <c r="L10" s="416"/>
      <c r="M10" s="416"/>
      <c r="N10" s="416"/>
    </row>
    <row r="11" spans="1:17" ht="15" thickBot="1" x14ac:dyDescent="0.4">
      <c r="C11" s="137" t="s">
        <v>69</v>
      </c>
      <c r="D11" s="134" t="s">
        <v>71</v>
      </c>
      <c r="E11" s="134" t="s">
        <v>72</v>
      </c>
      <c r="F11" s="134" t="s">
        <v>73</v>
      </c>
      <c r="G11" s="134" t="s">
        <v>74</v>
      </c>
      <c r="H11" s="134" t="s">
        <v>75</v>
      </c>
      <c r="I11" s="137" t="s">
        <v>69</v>
      </c>
      <c r="J11" s="134" t="s">
        <v>71</v>
      </c>
      <c r="K11" s="134" t="s">
        <v>72</v>
      </c>
      <c r="L11" s="134" t="s">
        <v>73</v>
      </c>
      <c r="M11" s="134" t="s">
        <v>74</v>
      </c>
      <c r="N11" s="134" t="s">
        <v>75</v>
      </c>
    </row>
    <row r="12" spans="1:17" x14ac:dyDescent="0.35">
      <c r="B12" s="215" t="s">
        <v>150</v>
      </c>
      <c r="C12" s="174">
        <v>11390</v>
      </c>
      <c r="D12" s="175">
        <v>2835</v>
      </c>
      <c r="E12" s="175">
        <v>2877</v>
      </c>
      <c r="F12" s="175">
        <v>796</v>
      </c>
      <c r="G12" s="175">
        <v>1036</v>
      </c>
      <c r="H12" s="175">
        <v>683</v>
      </c>
      <c r="I12" s="174">
        <v>56055</v>
      </c>
      <c r="J12" s="175">
        <v>43593</v>
      </c>
      <c r="K12" s="175">
        <v>35038.15</v>
      </c>
      <c r="L12" s="175">
        <v>15311.18</v>
      </c>
      <c r="M12" s="175">
        <v>18876.820400000001</v>
      </c>
      <c r="N12" s="175">
        <v>25162</v>
      </c>
    </row>
    <row r="13" spans="1:17" ht="15" thickBot="1" x14ac:dyDescent="0.4">
      <c r="B13" s="216" t="s">
        <v>151</v>
      </c>
      <c r="C13" s="213">
        <v>36281386.329999998</v>
      </c>
      <c r="D13" s="214">
        <v>8363125.9400000004</v>
      </c>
      <c r="E13" s="214">
        <v>8310367.71</v>
      </c>
      <c r="F13" s="214">
        <v>4734637</v>
      </c>
      <c r="G13" s="214">
        <v>6968802.6003999999</v>
      </c>
      <c r="H13" s="214">
        <v>6326421.5899999999</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152</v>
      </c>
    </row>
    <row r="16" spans="1:17" ht="14.25" customHeight="1" x14ac:dyDescent="0.35">
      <c r="A16" s="5"/>
    </row>
    <row r="17" spans="1:26" ht="14.25" customHeight="1" x14ac:dyDescent="0.35">
      <c r="A17" s="5" t="s">
        <v>78</v>
      </c>
    </row>
    <row r="18" spans="1:26" ht="15" customHeight="1" x14ac:dyDescent="0.35">
      <c r="A18" s="5"/>
      <c r="B18" s="435" t="s">
        <v>153</v>
      </c>
      <c r="C18" s="415" t="str">
        <f>$A$1</f>
        <v>West Lothian</v>
      </c>
      <c r="D18" s="416"/>
      <c r="E18" s="416"/>
      <c r="F18" s="416"/>
      <c r="G18" s="416"/>
      <c r="H18" s="416"/>
      <c r="I18" s="416"/>
      <c r="J18" s="416"/>
      <c r="K18" s="416"/>
      <c r="L18" s="416"/>
      <c r="M18" s="416"/>
      <c r="N18" s="429"/>
      <c r="O18" s="415" t="s">
        <v>61</v>
      </c>
      <c r="P18" s="416"/>
      <c r="Q18" s="416"/>
      <c r="R18" s="416"/>
      <c r="S18" s="416"/>
      <c r="T18" s="416"/>
      <c r="U18" s="416"/>
      <c r="V18" s="416"/>
      <c r="W18" s="416"/>
      <c r="X18" s="416"/>
      <c r="Y18" s="416"/>
      <c r="Z18" s="416"/>
    </row>
    <row r="19" spans="1:26" ht="15" customHeight="1" x14ac:dyDescent="0.35">
      <c r="B19" s="435"/>
      <c r="C19" s="415" t="s">
        <v>68</v>
      </c>
      <c r="D19" s="416"/>
      <c r="E19" s="416"/>
      <c r="F19" s="416"/>
      <c r="G19" s="416"/>
      <c r="H19" s="436"/>
      <c r="I19" s="416" t="s">
        <v>76</v>
      </c>
      <c r="J19" s="416"/>
      <c r="K19" s="416"/>
      <c r="L19" s="416"/>
      <c r="M19" s="416"/>
      <c r="N19" s="429"/>
      <c r="O19" s="412" t="s">
        <v>68</v>
      </c>
      <c r="P19" s="413"/>
      <c r="Q19" s="413"/>
      <c r="R19" s="413"/>
      <c r="S19" s="413"/>
      <c r="T19" s="432"/>
      <c r="U19" s="433" t="s">
        <v>76</v>
      </c>
      <c r="V19" s="426"/>
      <c r="W19" s="426"/>
      <c r="X19" s="426"/>
      <c r="Y19" s="426"/>
      <c r="Z19" s="426"/>
    </row>
    <row r="20" spans="1:26" ht="15" thickBot="1" x14ac:dyDescent="0.4">
      <c r="B20" s="141" t="s">
        <v>154</v>
      </c>
      <c r="C20" s="105" t="s">
        <v>69</v>
      </c>
      <c r="D20" s="104" t="s">
        <v>71</v>
      </c>
      <c r="E20" s="104" t="s">
        <v>72</v>
      </c>
      <c r="F20" s="104" t="s">
        <v>73</v>
      </c>
      <c r="G20" s="104" t="s">
        <v>74</v>
      </c>
      <c r="H20" s="106" t="s">
        <v>75</v>
      </c>
      <c r="I20" s="104" t="s">
        <v>69</v>
      </c>
      <c r="J20" s="104" t="s">
        <v>71</v>
      </c>
      <c r="K20" s="104" t="s">
        <v>72</v>
      </c>
      <c r="L20" s="104" t="s">
        <v>73</v>
      </c>
      <c r="M20" s="104" t="s">
        <v>74</v>
      </c>
      <c r="N20" s="104" t="s">
        <v>75</v>
      </c>
      <c r="O20" s="105" t="s">
        <v>69</v>
      </c>
      <c r="P20" s="104" t="s">
        <v>71</v>
      </c>
      <c r="Q20" s="104" t="s">
        <v>72</v>
      </c>
      <c r="R20" s="104" t="s">
        <v>73</v>
      </c>
      <c r="S20" s="104" t="s">
        <v>74</v>
      </c>
      <c r="T20" s="106" t="s">
        <v>75</v>
      </c>
      <c r="U20" s="104" t="s">
        <v>69</v>
      </c>
      <c r="V20" s="104" t="s">
        <v>71</v>
      </c>
      <c r="W20" s="104" t="s">
        <v>72</v>
      </c>
      <c r="X20" s="104" t="s">
        <v>73</v>
      </c>
      <c r="Y20" s="104" t="s">
        <v>74</v>
      </c>
      <c r="Z20" s="104" t="s">
        <v>75</v>
      </c>
    </row>
    <row r="21" spans="1:26" x14ac:dyDescent="0.35">
      <c r="B21" s="81" t="s">
        <v>155</v>
      </c>
      <c r="C21" s="110">
        <v>639233.14</v>
      </c>
      <c r="D21" s="111">
        <v>172801.14</v>
      </c>
      <c r="E21" s="111">
        <v>178421.64</v>
      </c>
      <c r="F21" s="111">
        <f t="array" ref="F21">INDEX(C$38:C$65,MATCH($B21,$B$38:$B$65,0))</f>
        <v>13746.2</v>
      </c>
      <c r="G21" s="111">
        <f t="array" ref="G21">INDEX(D$38:D$65,MATCH($B21,$B$38:$B$65,0))</f>
        <v>141190.47990000001</v>
      </c>
      <c r="H21" s="112">
        <f t="array" ref="H21">INDEX(E$38:E$65,MATCH($B21,$B$38:$B$65,0))</f>
        <v>116267.51</v>
      </c>
      <c r="I21" s="109">
        <f>IFERROR(C21/SUM(C$21:C$32),"-")</f>
        <v>1.761876280541786E-2</v>
      </c>
      <c r="J21" s="109">
        <f t="array" ref="J21">IFERROR(D21/SUM(D$21:D$32),"-")</f>
        <v>2.0662266865253017E-2</v>
      </c>
      <c r="K21" s="109">
        <f t="array" ref="K21">IFERROR(E21/SUM(E$21:E$32),"-")</f>
        <v>2.1469764783729407E-2</v>
      </c>
      <c r="L21" s="109">
        <f t="array" ref="L21">IFERROR(F21/SUM(F$21:F$32),"-")</f>
        <v>3.0511453392579654E-2</v>
      </c>
      <c r="M21" s="109">
        <f t="array" ref="M21">IFERROR(G21/SUM(G$21:G$32),"-")</f>
        <v>2.0260364369037498E-2</v>
      </c>
      <c r="N21" s="109">
        <f t="array" ref="N21">IFERROR(H21/SUM(H$21:H$32),"-")</f>
        <v>1.8378084410906291E-2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156</v>
      </c>
      <c r="C22" s="113">
        <v>1897522.92</v>
      </c>
      <c r="D22" s="114">
        <v>307737.84999999998</v>
      </c>
      <c r="E22" s="114">
        <v>466268.3</v>
      </c>
      <c r="F22" s="114">
        <f t="array" ref="F22">INDEX(C$38:C$65,MATCH($B22,$B$38:$B$65,0))</f>
        <v>1927</v>
      </c>
      <c r="G22" s="114">
        <f t="array" ref="G22">INDEX(D$38:D$65,MATCH($B22,$B$38:$B$65,0))</f>
        <v>272003.21010000003</v>
      </c>
      <c r="H22" s="115">
        <f t="array" ref="H22">INDEX(E$38:E$65,MATCH($B22,$B$38:$B$65,0))</f>
        <v>335505.91999999998</v>
      </c>
      <c r="I22" s="20">
        <f t="array" ref="I22">IFERROR(C22/SUM(C$21:C$32),"-")</f>
        <v>5.2300176810801596E-2</v>
      </c>
      <c r="J22" s="20">
        <f t="array" ref="J22">IFERROR(D22/SUM(D$21:D$32),"-")</f>
        <v>3.6796988615001053E-2</v>
      </c>
      <c r="K22" s="20">
        <f t="array" ref="K22">IFERROR(E22/SUM(E$21:E$32),"-")</f>
        <v>5.6106819369608853E-2</v>
      </c>
      <c r="L22" s="20">
        <f t="array" ref="L22">IFERROR(F22/SUM(F$21:F$32),"-")</f>
        <v>4.2772235736058687E-3</v>
      </c>
      <c r="M22" s="20">
        <f t="array" ref="M22">IFERROR(G22/SUM(G$21:G$32),"-")</f>
        <v>3.9031556164955433E-2</v>
      </c>
      <c r="N22" s="20">
        <f t="array" ref="N22">IFERROR(H22/SUM(H$21:H$32),"-")</f>
        <v>5.3032494788258326E-2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157</v>
      </c>
      <c r="C23" s="110">
        <v>754397.98</v>
      </c>
      <c r="D23" s="111">
        <v>271287.65000000002</v>
      </c>
      <c r="E23" s="111">
        <v>244196.77</v>
      </c>
      <c r="F23" s="111">
        <f t="array" ref="F23">INDEX(C$38:C$65,MATCH($B23,$B$38:$B$65,0))</f>
        <v>18383.509999999998</v>
      </c>
      <c r="G23" s="111">
        <f t="array" ref="G23">INDEX(D$38:D$65,MATCH($B23,$B$38:$B$65,0))</f>
        <v>187371.89</v>
      </c>
      <c r="H23" s="112">
        <f t="array" ref="H23">INDEX(E$38:E$65,MATCH($B23,$B$38:$B$65,0))</f>
        <v>211227.48</v>
      </c>
      <c r="I23" s="109">
        <f t="array" ref="I23">IFERROR(C23/SUM(C$21:C$32),"-")</f>
        <v>2.0792975580875495E-2</v>
      </c>
      <c r="J23" s="109">
        <f t="array" ref="J23">IFERROR(D23/SUM(D$21:D$32),"-")</f>
        <v>3.2438546537061956E-2</v>
      </c>
      <c r="K23" s="109">
        <f t="array" ref="K23">IFERROR(E23/SUM(E$21:E$32),"-")</f>
        <v>2.9384592658415587E-2</v>
      </c>
      <c r="L23" s="109">
        <f t="array" ref="L23">IFERROR(F23/SUM(F$21:F$32),"-")</f>
        <v>4.0804557518224809E-2</v>
      </c>
      <c r="M23" s="109">
        <f t="array" ref="M23">IFERROR(G23/SUM(G$21:G$32),"-")</f>
        <v>2.6887243152682375E-2</v>
      </c>
      <c r="N23" s="109">
        <f t="array" ref="N23">IFERROR(H23/SUM(H$21:H$32),"-")</f>
        <v>3.3388144782175354E-2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158</v>
      </c>
      <c r="C24" s="113">
        <v>3891796.35</v>
      </c>
      <c r="D24" s="114">
        <v>1368957.19</v>
      </c>
      <c r="E24" s="114">
        <v>1381295.74</v>
      </c>
      <c r="F24" s="114">
        <f t="array" ref="F24">INDEX(C$38:C$65,MATCH($B24,$B$38:$B$65,0))</f>
        <v>44879.53</v>
      </c>
      <c r="G24" s="114">
        <f t="array" ref="G24">INDEX(D$38:D$65,MATCH($B24,$B$38:$B$65,0))</f>
        <v>1369911.9794000001</v>
      </c>
      <c r="H24" s="115">
        <f t="array" ref="H24">INDEX(E$38:E$65,MATCH($B24,$B$38:$B$65,0))</f>
        <v>1348459.51</v>
      </c>
      <c r="I24" s="20">
        <f t="array" ref="I24">IFERROR(C24/SUM(C$21:C$32),"-")</f>
        <v>0.10726702432486682</v>
      </c>
      <c r="J24" s="20">
        <f t="array" ref="J24">IFERROR(D24/SUM(D$21:D$32),"-")</f>
        <v>0.16368965382338843</v>
      </c>
      <c r="K24" s="20">
        <f t="array" ref="K24">IFERROR(E24/SUM(E$21:E$32),"-")</f>
        <v>0.16621355254086584</v>
      </c>
      <c r="L24" s="20">
        <f t="array" ref="L24">IFERROR(F24/SUM(F$21:F$32),"-")</f>
        <v>9.9615871140815659E-2</v>
      </c>
      <c r="M24" s="20">
        <f t="array" ref="M24">IFERROR(G24/SUM(G$21:G$32),"-")</f>
        <v>0.19657781371528146</v>
      </c>
      <c r="N24" s="20">
        <f t="array" ref="N24">IFERROR(H24/SUM(H$21:H$32),"-")</f>
        <v>0.21314727303843811</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159</v>
      </c>
      <c r="C25" s="110">
        <v>4109101.93</v>
      </c>
      <c r="D25" s="111">
        <v>1342687.62</v>
      </c>
      <c r="E25" s="111">
        <v>1127921.24</v>
      </c>
      <c r="F25" s="111">
        <f t="array" ref="F25">INDEX(C$38:C$65,MATCH($B25,$B$38:$B$65,0))</f>
        <v>161699.04</v>
      </c>
      <c r="G25" s="111">
        <f t="array" ref="G25">INDEX(D$38:D$65,MATCH($B25,$B$38:$B$65,0))</f>
        <v>1200130.4295000001</v>
      </c>
      <c r="H25" s="112">
        <f t="array" ref="H25">INDEX(E$38:E$65,MATCH($B25,$B$38:$B$65,0))</f>
        <v>1079881</v>
      </c>
      <c r="I25" s="109">
        <f t="array" ref="I25">IFERROR(C25/SUM(C$21:C$32),"-")</f>
        <v>0.11325647516953634</v>
      </c>
      <c r="J25" s="109">
        <f t="array" ref="J25">IFERROR(D25/SUM(D$21:D$32),"-")</f>
        <v>0.16054853527651169</v>
      </c>
      <c r="K25" s="109">
        <f t="array" ref="K25">IFERROR(E25/SUM(E$21:E$32),"-")</f>
        <v>0.13572458877394245</v>
      </c>
      <c r="L25" s="109">
        <f t="array" ref="L25">IFERROR(F25/SUM(F$21:F$32),"-")</f>
        <v>0.35891175179939716</v>
      </c>
      <c r="M25" s="109">
        <f t="array" ref="M25">IFERROR(G25/SUM(G$21:G$32),"-")</f>
        <v>0.17221472587430076</v>
      </c>
      <c r="N25" s="109">
        <f t="array" ref="N25">IFERROR(H25/SUM(H$21:H$32),"-")</f>
        <v>0.17069380923126243</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160</v>
      </c>
      <c r="C26" s="113">
        <v>11335972.41</v>
      </c>
      <c r="D26" s="114">
        <v>862507.57</v>
      </c>
      <c r="E26" s="114">
        <v>850637.4</v>
      </c>
      <c r="F26" s="114">
        <f t="array" ref="F26">INDEX(C$38:C$65,MATCH($B26,$B$38:$B$65,0))</f>
        <v>0</v>
      </c>
      <c r="G26" s="114">
        <f t="array" ref="G26">INDEX(D$38:D$65,MATCH($B26,$B$38:$B$65,0))</f>
        <v>423270.63</v>
      </c>
      <c r="H26" s="115">
        <f t="array" ref="H26">INDEX(E$38:E$65,MATCH($B26,$B$38:$B$65,0))</f>
        <v>392918.41</v>
      </c>
      <c r="I26" s="20">
        <f t="array" ref="I26">IFERROR(C26/SUM(C$21:C$32),"-")</f>
        <v>0.3124459552590641</v>
      </c>
      <c r="J26" s="20">
        <f t="array" ref="J26">IFERROR(D26/SUM(D$21:D$32),"-")</f>
        <v>0.10313219915470984</v>
      </c>
      <c r="K26" s="20">
        <f t="array" ref="K26">IFERROR(E26/SUM(E$21:E$32),"-")</f>
        <v>0.1023585754185599</v>
      </c>
      <c r="L26" s="20">
        <f t="array" ref="L26">IFERROR(F26/SUM(F$21:F$32),"-")</f>
        <v>0</v>
      </c>
      <c r="M26" s="20">
        <f t="array" ref="M26">IFERROR(G26/SUM(G$21:G$32),"-")</f>
        <v>6.0737927915436273E-2</v>
      </c>
      <c r="N26" s="20">
        <f t="array" ref="N26">IFERROR(H26/SUM(H$21:H$32),"-")</f>
        <v>6.2107528625830945E-2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161</v>
      </c>
      <c r="C27" s="110">
        <v>1035599.62</v>
      </c>
      <c r="D27" s="111">
        <v>127776.97</v>
      </c>
      <c r="E27" s="111">
        <v>356945.72</v>
      </c>
      <c r="F27" s="111">
        <f t="array" ref="F27">INDEX(C$38:C$65,MATCH($B27,$B$38:$B$65,0))</f>
        <v>4048.93</v>
      </c>
      <c r="G27" s="111">
        <f t="array" ref="G27">INDEX(D$38:D$65,MATCH($B27,$B$38:$B$65,0))</f>
        <v>420147.68</v>
      </c>
      <c r="H27" s="112">
        <f t="array" ref="H27">INDEX(E$38:E$65,MATCH($B27,$B$38:$B$65,0))</f>
        <v>88989.96</v>
      </c>
      <c r="I27" s="109">
        <f t="array" ref="I27">IFERROR(C27/SUM(C$21:C$32),"-")</f>
        <v>2.8543551522001612E-2</v>
      </c>
      <c r="J27" s="109">
        <f t="array" ref="J27">IFERROR(D27/SUM(D$21:D$32),"-")</f>
        <v>1.5278613632834996E-2</v>
      </c>
      <c r="K27" s="109">
        <f t="array" ref="K27">IFERROR(E27/SUM(E$21:E$32),"-")</f>
        <v>4.2951856338496477E-2</v>
      </c>
      <c r="L27" s="109">
        <f t="array" ref="L27">IFERROR(F27/SUM(F$21:F$32),"-")</f>
        <v>8.9871192754955934E-3</v>
      </c>
      <c r="M27" s="109">
        <f t="array" ref="M27">IFERROR(G27/SUM(G$21:G$32),"-")</f>
        <v>6.0289794975091439E-2</v>
      </c>
      <c r="N27" s="109">
        <f t="array" ref="N27">IFERROR(H27/SUM(H$21:H$32),"-")</f>
        <v>1.4066397367615203E-2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162</v>
      </c>
      <c r="C28" s="113">
        <v>917987.58</v>
      </c>
      <c r="D28" s="114">
        <v>483063.99</v>
      </c>
      <c r="E28" s="114">
        <v>545530.31000000006</v>
      </c>
      <c r="F28" s="114">
        <f t="array" ref="F28">INDEX(C$38:C$65,MATCH($B28,$B$38:$B$65,0))</f>
        <v>10550.05</v>
      </c>
      <c r="G28" s="114">
        <f t="array" ref="G28">INDEX(D$38:D$65,MATCH($B28,$B$38:$B$65,0))</f>
        <v>668510.74</v>
      </c>
      <c r="H28" s="115">
        <f t="array" ref="H28">INDEX(E$38:E$65,MATCH($B28,$B$38:$B$65,0))</f>
        <v>700685.11</v>
      </c>
      <c r="I28" s="20">
        <f t="array" ref="I28">IFERROR(C28/SUM(C$21:C$32),"-")</f>
        <v>2.5301888181735309E-2</v>
      </c>
      <c r="J28" s="20">
        <f t="array" ref="J28">IFERROR(D28/SUM(D$21:D$32),"-")</f>
        <v>5.7761176080053142E-2</v>
      </c>
      <c r="K28" s="20">
        <f t="array" ref="K28">IFERROR(E28/SUM(E$21:E$32),"-")</f>
        <v>6.564454534828279E-2</v>
      </c>
      <c r="L28" s="20">
        <f t="array" ref="L28">IFERROR(F28/SUM(F$21:F$32),"-")</f>
        <v>2.3417188667732531E-2</v>
      </c>
      <c r="M28" s="20">
        <f t="array" ref="M28">IFERROR(G28/SUM(G$21:G$32),"-")</f>
        <v>9.5929068210603138E-2</v>
      </c>
      <c r="N28" s="20">
        <f t="array" ref="N28">IFERROR(H28/SUM(H$21:H$32),"-")</f>
        <v>0.11075536146809335</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163</v>
      </c>
      <c r="C29" s="110">
        <v>1163528</v>
      </c>
      <c r="D29" s="111">
        <v>382751.05</v>
      </c>
      <c r="E29" s="111">
        <v>438914.25</v>
      </c>
      <c r="F29" s="111">
        <f t="array" ref="F29">INDEX(C$38:C$65,MATCH($B29,$B$38:$B$65,0))</f>
        <v>414</v>
      </c>
      <c r="G29" s="111">
        <f t="array" ref="G29">INDEX(D$38:D$65,MATCH($B29,$B$38:$B$65,0))</f>
        <v>1133</v>
      </c>
      <c r="H29" s="112">
        <f t="array" ref="H29">INDEX(E$38:E$65,MATCH($B29,$B$38:$B$65,0))</f>
        <v>105930.44</v>
      </c>
      <c r="I29" s="109">
        <f t="array" ref="I29">IFERROR(C29/SUM(C$21:C$32),"-")</f>
        <v>3.2069557359717352E-2</v>
      </c>
      <c r="J29" s="109">
        <f t="array" ref="J29">IFERROR(D29/SUM(D$21:D$32),"-")</f>
        <v>4.5766505580089351E-2</v>
      </c>
      <c r="K29" s="109">
        <f t="array" ref="K29">IFERROR(E29/SUM(E$21:E$32),"-")</f>
        <v>5.2815262250290963E-2</v>
      </c>
      <c r="L29" s="109">
        <f t="array" ref="L29">IFERROR(F29/SUM(F$21:F$32),"-")</f>
        <v>9.1892608171916424E-4</v>
      </c>
      <c r="M29" s="109">
        <f t="array" ref="M29">IFERROR(G29/SUM(G$21:G$32),"-")</f>
        <v>1.6258173246792317E-4</v>
      </c>
      <c r="N29" s="109">
        <f t="array" ref="N29">IFERROR(H29/SUM(H$21:H$32),"-")</f>
        <v>1.6744132286005301E-2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164</v>
      </c>
      <c r="C30" s="113">
        <v>4934238.49</v>
      </c>
      <c r="D30" s="114">
        <v>1463218.58</v>
      </c>
      <c r="E30" s="114">
        <v>1184129.1200000001</v>
      </c>
      <c r="F30" s="114">
        <f t="array" ref="F30">INDEX(C$38:C$65,MATCH($B30,$B$38:$B$65,0))</f>
        <v>82071.600000000006</v>
      </c>
      <c r="G30" s="114">
        <f t="array" ref="G30">INDEX(D$38:D$65,MATCH($B30,$B$38:$B$65,0))</f>
        <v>757876.821</v>
      </c>
      <c r="H30" s="115">
        <f t="array" ref="H30">INDEX(E$38:E$65,MATCH($B30,$B$38:$B$65,0))</f>
        <v>595289.54</v>
      </c>
      <c r="I30" s="20">
        <f t="array" ref="I30">IFERROR(C30/SUM(C$21:C$32),"-")</f>
        <v>0.13599917172735004</v>
      </c>
      <c r="J30" s="20">
        <f t="array" ref="J30">IFERROR(D30/SUM(D$21:D$32),"-")</f>
        <v>0.17496072527158427</v>
      </c>
      <c r="K30" s="20">
        <f t="array" ref="K30">IFERROR(E30/SUM(E$21:E$32),"-")</f>
        <v>0.14248817396793625</v>
      </c>
      <c r="L30" s="20">
        <f t="array" ref="L30">IFERROR(F30/SUM(F$21:F$32),"-")</f>
        <v>0.18216843915077915</v>
      </c>
      <c r="M30" s="20">
        <f t="array" ref="M30">IFERROR(G30/SUM(G$21:G$32),"-")</f>
        <v>0.10875280366766293</v>
      </c>
      <c r="N30" s="20">
        <f t="array" ref="N30">IFERROR(H30/SUM(H$21:H$32),"-")</f>
        <v>9.4095774606763119E-2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165</v>
      </c>
      <c r="C31" s="110">
        <v>343570.81</v>
      </c>
      <c r="D31" s="111">
        <v>128724.69</v>
      </c>
      <c r="E31" s="111">
        <v>319057.88</v>
      </c>
      <c r="F31" s="111">
        <f t="array" ref="F31">INDEX(C$38:C$65,MATCH($B31,$B$38:$B$65,0))</f>
        <v>19470.87</v>
      </c>
      <c r="G31" s="111">
        <f t="array" ref="G31">INDEX(D$38:D$65,MATCH($B31,$B$38:$B$65,0))</f>
        <v>335741.33989999996</v>
      </c>
      <c r="H31" s="112">
        <f t="array" ref="H31">INDEX(E$38:E$65,MATCH($B31,$B$38:$B$65,0))</f>
        <v>370535.26</v>
      </c>
      <c r="I31" s="109">
        <f t="array" ref="I31">IFERROR(C31/SUM(C$21:C$32),"-")</f>
        <v>9.4696163722914721E-3</v>
      </c>
      <c r="J31" s="109">
        <f t="array" ref="J31">IFERROR(D31/SUM(D$21:D$32),"-")</f>
        <v>1.5391934896534632E-2</v>
      </c>
      <c r="K31" s="109">
        <f t="array" ref="K31">IFERROR(E31/SUM(E$21:E$32),"-")</f>
        <v>3.8392751215577677E-2</v>
      </c>
      <c r="L31" s="109">
        <f t="array" ref="L31">IFERROR(F31/SUM(F$21:F$32),"-")</f>
        <v>4.3218092455949812E-2</v>
      </c>
      <c r="M31" s="109">
        <f t="array" ref="M31">IFERROR(G31/SUM(G$21:G$32),"-")</f>
        <v>4.8177765844698905E-2</v>
      </c>
      <c r="N31" s="109">
        <f t="array" ref="N31">IFERROR(H31/SUM(H$21:H$32),"-")</f>
        <v>5.8569485882144626E-2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166</v>
      </c>
      <c r="C32" s="187">
        <v>5258437.0999999996</v>
      </c>
      <c r="D32" s="188">
        <v>1451611.64</v>
      </c>
      <c r="E32" s="188">
        <v>1217049.3400000001</v>
      </c>
      <c r="F32" s="188">
        <f t="array" ref="F32">IFERROR(SUM((INDEX(C$38:C$65,MATCH($B32,$B$38:$B$65,0))),C40,C43,C45,C46,C48,C49,C50,C52,C59,C60),"-")</f>
        <v>93335.17</v>
      </c>
      <c r="G32" s="188">
        <f t="array" ref="G32">IFERROR(SUM((INDEX(D$38:D$65,MATCH($B32,$B$38:$B$65,0))),D40,D43,D45,D46,D48,D49,D50,D52,D59,D60),"-")</f>
        <v>1191514.4005999998</v>
      </c>
      <c r="H32" s="189">
        <f t="array" ref="H32">IFERROR(SUM((INDEX(E$38:E$65,MATCH($B32,$B$38:$B$65,0))),E40,E43,E45,E46,E48,E49,E50,E52,E59,E60),"-")</f>
        <v>980731.45000000007</v>
      </c>
      <c r="I32" s="186">
        <f t="array" ref="I32">IFERROR(C32/SUM(C$21:C$32),"-")</f>
        <v>0.14493484488634203</v>
      </c>
      <c r="J32" s="186">
        <f t="array" ref="J32">IFERROR(D32/SUM(D$21:D$32),"-")</f>
        <v>0.17357285426697758</v>
      </c>
      <c r="K32" s="186">
        <f t="array" ref="K32">IFERROR(E32/SUM(E$21:E$32),"-")</f>
        <v>0.14644951733429373</v>
      </c>
      <c r="L32" s="186">
        <f t="array" ref="L32">IFERROR(F32/SUM(F$21:F$32),"-")</f>
        <v>0.20716937694370069</v>
      </c>
      <c r="M32" s="186">
        <f t="array" ref="M32">IFERROR(G32/SUM(G$21:G$32),"-")</f>
        <v>0.170978354377782</v>
      </c>
      <c r="N32" s="186">
        <f t="array" ref="N32">IFERROR(H32/SUM(H$21:H$32),"-")</f>
        <v>0.15502151351250684</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82</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35" t="s">
        <v>153</v>
      </c>
      <c r="C35" s="415" t="str">
        <f>$A$1</f>
        <v>West Lothian</v>
      </c>
      <c r="D35" s="416"/>
      <c r="E35" s="416"/>
      <c r="F35" s="416"/>
      <c r="G35" s="416"/>
      <c r="H35" s="429"/>
      <c r="I35" s="415" t="s">
        <v>61</v>
      </c>
      <c r="J35" s="416"/>
      <c r="K35" s="416"/>
      <c r="L35" s="416"/>
      <c r="M35" s="416"/>
      <c r="N35" s="416"/>
    </row>
    <row r="36" spans="1:20" ht="15" customHeight="1" x14ac:dyDescent="0.35">
      <c r="B36" s="435"/>
      <c r="C36" s="412" t="s">
        <v>68</v>
      </c>
      <c r="D36" s="413"/>
      <c r="E36" s="432"/>
      <c r="F36" s="413" t="s">
        <v>76</v>
      </c>
      <c r="G36" s="413"/>
      <c r="H36" s="414"/>
      <c r="I36" s="412" t="s">
        <v>68</v>
      </c>
      <c r="J36" s="413"/>
      <c r="K36" s="432"/>
      <c r="L36" s="434" t="s">
        <v>76</v>
      </c>
      <c r="M36" s="413"/>
      <c r="N36" s="413"/>
    </row>
    <row r="37" spans="1:20" ht="17" thickBot="1" x14ac:dyDescent="0.4">
      <c r="B37" s="141" t="s">
        <v>167</v>
      </c>
      <c r="C37" s="105" t="s">
        <v>73</v>
      </c>
      <c r="D37" s="104" t="s">
        <v>74</v>
      </c>
      <c r="E37" s="106" t="s">
        <v>75</v>
      </c>
      <c r="F37" s="104" t="s">
        <v>73</v>
      </c>
      <c r="G37" s="104" t="s">
        <v>74</v>
      </c>
      <c r="H37" s="106" t="s">
        <v>75</v>
      </c>
      <c r="I37" s="105" t="s">
        <v>73</v>
      </c>
      <c r="J37" s="104" t="s">
        <v>74</v>
      </c>
      <c r="K37" s="106" t="s">
        <v>75</v>
      </c>
      <c r="L37" s="199" t="s">
        <v>73</v>
      </c>
      <c r="M37" s="104" t="s">
        <v>74</v>
      </c>
      <c r="N37" s="104" t="s">
        <v>75</v>
      </c>
    </row>
    <row r="38" spans="1:20" x14ac:dyDescent="0.35">
      <c r="B38" s="178" t="s">
        <v>155</v>
      </c>
      <c r="C38" s="274">
        <v>13746.2</v>
      </c>
      <c r="D38" s="320">
        <v>141190.47990000001</v>
      </c>
      <c r="E38" s="275">
        <v>116267.51</v>
      </c>
      <c r="F38" s="179">
        <f t="shared" ref="F38:H65" si="0">IFERROR((C38/SUM(C$38:C$54,C$58:C$61,C$65)),"-")</f>
        <v>3.0511453392579654E-2</v>
      </c>
      <c r="G38" s="179">
        <f t="shared" ref="G38:G65" si="1">IFERROR((D38/SUM(D$38:D$54,D$58:D$61,D$65)),"-")</f>
        <v>2.0260364369037491E-2</v>
      </c>
      <c r="H38" s="364">
        <f t="shared" si="0"/>
        <v>1.8378084410906291E-2</v>
      </c>
      <c r="I38" s="274">
        <v>2948004.5286300001</v>
      </c>
      <c r="J38" s="320">
        <v>2443382.859065</v>
      </c>
      <c r="K38" s="275">
        <v>2903580.5</v>
      </c>
      <c r="L38" s="284">
        <f t="shared" ref="L38:L65" si="2">IFERROR((I38/SUM(I$38:I$54,I$58:I$61,I$65)),"-")</f>
        <v>3.3830310185663598E-2</v>
      </c>
      <c r="M38" s="179">
        <f t="shared" ref="M38:N65" si="3">IFERROR((K38/SUM(K$38:K$54,K$58:K$61,K$65)),"-")</f>
        <v>2.3945909308287876E-2</v>
      </c>
      <c r="N38" s="179">
        <f t="shared" si="3"/>
        <v>3.3830310185663598E-2</v>
      </c>
    </row>
    <row r="39" spans="1:20" x14ac:dyDescent="0.35">
      <c r="B39" s="2" t="s">
        <v>156</v>
      </c>
      <c r="C39" s="113">
        <v>1927</v>
      </c>
      <c r="D39" s="114">
        <v>272003.21010000003</v>
      </c>
      <c r="E39" s="115">
        <v>335505.91999999998</v>
      </c>
      <c r="F39" s="20">
        <f t="shared" si="0"/>
        <v>4.2772235736058687E-3</v>
      </c>
      <c r="G39" s="20">
        <f t="shared" si="1"/>
        <v>3.9031556164955419E-2</v>
      </c>
      <c r="H39" s="365">
        <f t="shared" si="0"/>
        <v>5.3032494788258333E-2</v>
      </c>
      <c r="I39" s="113">
        <v>2337344.7159299999</v>
      </c>
      <c r="J39" s="114">
        <v>3550453.5422129999</v>
      </c>
      <c r="K39" s="115">
        <v>5222129.51</v>
      </c>
      <c r="L39" s="285">
        <f t="shared" si="2"/>
        <v>2.6822583202570791E-2</v>
      </c>
      <c r="M39" s="20">
        <f t="shared" si="3"/>
        <v>4.3067047613315285E-2</v>
      </c>
      <c r="N39" s="20">
        <f t="shared" si="3"/>
        <v>2.6822583202570791E-2</v>
      </c>
    </row>
    <row r="40" spans="1:20" x14ac:dyDescent="0.35">
      <c r="B40" s="81" t="s">
        <v>168</v>
      </c>
      <c r="C40" s="110">
        <v>0</v>
      </c>
      <c r="D40" s="111">
        <v>163419.5</v>
      </c>
      <c r="E40" s="112">
        <v>10000</v>
      </c>
      <c r="F40" s="109">
        <f t="shared" si="0"/>
        <v>0</v>
      </c>
      <c r="G40" s="109">
        <f t="shared" si="1"/>
        <v>2.3450154835870929E-2</v>
      </c>
      <c r="H40" s="366">
        <f t="shared" si="0"/>
        <v>1.5806724003039449E-3</v>
      </c>
      <c r="I40" s="110">
        <v>1529661.96</v>
      </c>
      <c r="J40" s="111">
        <v>1385505.197493</v>
      </c>
      <c r="K40" s="112">
        <v>2896538.2201</v>
      </c>
      <c r="L40" s="286">
        <f t="shared" si="2"/>
        <v>1.7553887072914016E-2</v>
      </c>
      <c r="M40" s="109">
        <f t="shared" si="3"/>
        <v>2.3887831429679388E-2</v>
      </c>
      <c r="N40" s="109">
        <f t="shared" si="3"/>
        <v>1.7553887072914016E-2</v>
      </c>
    </row>
    <row r="41" spans="1:20" x14ac:dyDescent="0.35">
      <c r="B41" s="2" t="s">
        <v>157</v>
      </c>
      <c r="C41" s="113">
        <v>18383.509999999998</v>
      </c>
      <c r="D41" s="114">
        <v>187371.89</v>
      </c>
      <c r="E41" s="115">
        <v>211227.48</v>
      </c>
      <c r="F41" s="20">
        <f t="shared" si="0"/>
        <v>4.0804557518224809E-2</v>
      </c>
      <c r="G41" s="20">
        <f t="shared" si="1"/>
        <v>2.6887243152682365E-2</v>
      </c>
      <c r="H41" s="365">
        <f t="shared" si="0"/>
        <v>3.3388144782175354E-2</v>
      </c>
      <c r="I41" s="113">
        <v>2322996.2316299998</v>
      </c>
      <c r="J41" s="114">
        <v>2114335.806262</v>
      </c>
      <c r="K41" s="115">
        <v>2463387.4715</v>
      </c>
      <c r="L41" s="285">
        <f t="shared" si="2"/>
        <v>2.6657924814210473E-2</v>
      </c>
      <c r="M41" s="20">
        <f t="shared" si="3"/>
        <v>2.0315625133765565E-2</v>
      </c>
      <c r="N41" s="20">
        <f t="shared" si="3"/>
        <v>2.6657924814210473E-2</v>
      </c>
    </row>
    <row r="42" spans="1:20" x14ac:dyDescent="0.35">
      <c r="B42" s="81" t="s">
        <v>158</v>
      </c>
      <c r="C42" s="110">
        <v>44879.53</v>
      </c>
      <c r="D42" s="111">
        <v>1369911.9794000001</v>
      </c>
      <c r="E42" s="112">
        <v>1348459.51</v>
      </c>
      <c r="F42" s="109">
        <f t="shared" si="0"/>
        <v>9.9615871140815659E-2</v>
      </c>
      <c r="G42" s="109">
        <f t="shared" si="1"/>
        <v>0.19657781371528138</v>
      </c>
      <c r="H42" s="366">
        <f t="shared" si="0"/>
        <v>0.21314727303843817</v>
      </c>
      <c r="I42" s="110">
        <v>9845767.9155000001</v>
      </c>
      <c r="J42" s="111">
        <v>14674960.793243</v>
      </c>
      <c r="K42" s="112">
        <v>19142071.509</v>
      </c>
      <c r="L42" s="286">
        <f t="shared" si="2"/>
        <v>0.11298672690717042</v>
      </c>
      <c r="M42" s="109">
        <f t="shared" si="3"/>
        <v>0.15786519723743675</v>
      </c>
      <c r="N42" s="109">
        <f t="shared" si="3"/>
        <v>0.11298672690717042</v>
      </c>
    </row>
    <row r="43" spans="1:20" x14ac:dyDescent="0.35">
      <c r="B43" s="2" t="s">
        <v>169</v>
      </c>
      <c r="C43" s="113">
        <v>0</v>
      </c>
      <c r="D43" s="114">
        <v>21141.42</v>
      </c>
      <c r="E43" s="115">
        <v>1036.03</v>
      </c>
      <c r="F43" s="20">
        <f t="shared" si="0"/>
        <v>0</v>
      </c>
      <c r="G43" s="20">
        <f t="shared" si="1"/>
        <v>3.0337234690485425E-3</v>
      </c>
      <c r="H43" s="365">
        <f t="shared" si="0"/>
        <v>1.637624026886896E-4</v>
      </c>
      <c r="I43" s="113">
        <v>73983.631800000003</v>
      </c>
      <c r="J43" s="114">
        <v>132593.42741999999</v>
      </c>
      <c r="K43" s="115">
        <v>284180.32010000001</v>
      </c>
      <c r="L43" s="285">
        <f t="shared" si="2"/>
        <v>8.4901131872381166E-4</v>
      </c>
      <c r="M43" s="20">
        <f t="shared" si="3"/>
        <v>2.3436430201659018E-3</v>
      </c>
      <c r="N43" s="20">
        <f t="shared" si="3"/>
        <v>8.4901131872381166E-4</v>
      </c>
    </row>
    <row r="44" spans="1:20" x14ac:dyDescent="0.35">
      <c r="B44" s="81" t="s">
        <v>159</v>
      </c>
      <c r="C44" s="110">
        <v>161699.04</v>
      </c>
      <c r="D44" s="111">
        <v>1200130.4295000001</v>
      </c>
      <c r="E44" s="112">
        <v>1079881</v>
      </c>
      <c r="F44" s="109">
        <f t="shared" si="0"/>
        <v>0.35891175179939716</v>
      </c>
      <c r="G44" s="109">
        <f t="shared" si="1"/>
        <v>0.17221472587430067</v>
      </c>
      <c r="H44" s="366">
        <f t="shared" si="0"/>
        <v>0.17069380923126246</v>
      </c>
      <c r="I44" s="110">
        <v>23924675.912889998</v>
      </c>
      <c r="J44" s="111">
        <v>18509174.379264999</v>
      </c>
      <c r="K44" s="112">
        <v>22178896.209199999</v>
      </c>
      <c r="L44" s="286">
        <f t="shared" si="2"/>
        <v>0.2745515481282787</v>
      </c>
      <c r="M44" s="109">
        <f t="shared" si="3"/>
        <v>0.18290997517838165</v>
      </c>
      <c r="N44" s="109">
        <f t="shared" si="3"/>
        <v>0.2745515481282787</v>
      </c>
    </row>
    <row r="45" spans="1:20" x14ac:dyDescent="0.35">
      <c r="B45" s="2" t="s">
        <v>170</v>
      </c>
      <c r="C45" s="113">
        <v>0</v>
      </c>
      <c r="D45" s="114">
        <v>2233.64</v>
      </c>
      <c r="E45" s="115">
        <v>4512.34</v>
      </c>
      <c r="F45" s="20">
        <f t="shared" si="0"/>
        <v>0</v>
      </c>
      <c r="G45" s="20">
        <f t="shared" si="1"/>
        <v>3.2051991254161672E-4</v>
      </c>
      <c r="H45" s="365">
        <f t="shared" si="0"/>
        <v>7.132531298787504E-4</v>
      </c>
      <c r="I45" s="113">
        <v>135119.31349999999</v>
      </c>
      <c r="J45" s="114">
        <v>244758.82475</v>
      </c>
      <c r="K45" s="115">
        <v>238194.18</v>
      </c>
      <c r="L45" s="285">
        <f t="shared" si="2"/>
        <v>1.5505838757660327E-3</v>
      </c>
      <c r="M45" s="20">
        <f t="shared" si="3"/>
        <v>1.964394041095812E-3</v>
      </c>
      <c r="N45" s="20">
        <f t="shared" si="3"/>
        <v>1.5505838757660327E-3</v>
      </c>
    </row>
    <row r="46" spans="1:20" x14ac:dyDescent="0.35">
      <c r="B46" s="81" t="s">
        <v>171</v>
      </c>
      <c r="C46" s="110">
        <v>5000</v>
      </c>
      <c r="D46" s="111">
        <v>400</v>
      </c>
      <c r="E46" s="112">
        <v>10500</v>
      </c>
      <c r="F46" s="109">
        <f t="shared" si="0"/>
        <v>1.1098141083564786E-2</v>
      </c>
      <c r="G46" s="109">
        <f t="shared" si="1"/>
        <v>5.7398669891588037E-5</v>
      </c>
      <c r="H46" s="366">
        <f t="shared" si="0"/>
        <v>1.6597060203191424E-3</v>
      </c>
      <c r="I46" s="110">
        <v>270663.04499999998</v>
      </c>
      <c r="J46" s="111">
        <v>499992.9682</v>
      </c>
      <c r="K46" s="112">
        <v>909661.38970000006</v>
      </c>
      <c r="L46" s="286">
        <f t="shared" si="2"/>
        <v>3.1060382300028199E-3</v>
      </c>
      <c r="M46" s="109">
        <f t="shared" si="3"/>
        <v>7.5020028337452046E-3</v>
      </c>
      <c r="N46" s="109">
        <f t="shared" si="3"/>
        <v>3.1060382300028199E-3</v>
      </c>
    </row>
    <row r="47" spans="1:20" x14ac:dyDescent="0.35">
      <c r="B47" s="2" t="s">
        <v>161</v>
      </c>
      <c r="C47" s="113">
        <v>4048.93</v>
      </c>
      <c r="D47" s="114">
        <v>420147.68</v>
      </c>
      <c r="E47" s="115">
        <v>88989.96</v>
      </c>
      <c r="F47" s="20">
        <f t="shared" si="0"/>
        <v>8.9871192754955934E-3</v>
      </c>
      <c r="G47" s="20">
        <f t="shared" si="1"/>
        <v>6.0289794975091411E-2</v>
      </c>
      <c r="H47" s="365">
        <f t="shared" si="0"/>
        <v>1.4066397367615207E-2</v>
      </c>
      <c r="I47" s="113">
        <v>2139593.7946299999</v>
      </c>
      <c r="J47" s="114">
        <v>1912555.6805130001</v>
      </c>
      <c r="K47" s="115">
        <v>1437006.24</v>
      </c>
      <c r="L47" s="285">
        <f t="shared" si="2"/>
        <v>2.4553260024092253E-2</v>
      </c>
      <c r="M47" s="20">
        <f t="shared" si="3"/>
        <v>1.1851030511633399E-2</v>
      </c>
      <c r="N47" s="20">
        <f t="shared" si="3"/>
        <v>2.4553260024092253E-2</v>
      </c>
    </row>
    <row r="48" spans="1:20" x14ac:dyDescent="0.35">
      <c r="B48" s="81" t="s">
        <v>172</v>
      </c>
      <c r="C48" s="110">
        <v>0</v>
      </c>
      <c r="D48" s="111">
        <v>36456.0098</v>
      </c>
      <c r="E48" s="112">
        <v>33968.9</v>
      </c>
      <c r="F48" s="109">
        <f t="shared" si="0"/>
        <v>0</v>
      </c>
      <c r="G48" s="109">
        <f t="shared" si="1"/>
        <v>5.2313161801867463E-3</v>
      </c>
      <c r="H48" s="366">
        <f t="shared" si="0"/>
        <v>5.3693702698684679E-3</v>
      </c>
      <c r="I48" s="110">
        <v>1267001.486</v>
      </c>
      <c r="J48" s="111">
        <v>2066897.8693520001</v>
      </c>
      <c r="K48" s="112">
        <v>3825979.35</v>
      </c>
      <c r="L48" s="286">
        <f t="shared" si="2"/>
        <v>1.4539683660864685E-2</v>
      </c>
      <c r="M48" s="109">
        <f t="shared" si="3"/>
        <v>3.1552958332128969E-2</v>
      </c>
      <c r="N48" s="109">
        <f t="shared" si="3"/>
        <v>1.4539683660864685E-2</v>
      </c>
    </row>
    <row r="49" spans="2:14" x14ac:dyDescent="0.35">
      <c r="B49" s="2" t="s">
        <v>173</v>
      </c>
      <c r="C49" s="113">
        <v>0</v>
      </c>
      <c r="D49" s="114">
        <v>0</v>
      </c>
      <c r="E49" s="115">
        <v>15598.77</v>
      </c>
      <c r="F49" s="20">
        <f t="shared" si="0"/>
        <v>0</v>
      </c>
      <c r="G49" s="20">
        <f t="shared" si="1"/>
        <v>0</v>
      </c>
      <c r="H49" s="365">
        <f t="shared" si="0"/>
        <v>2.465654521768917E-3</v>
      </c>
      <c r="I49" s="113">
        <v>62319.131000000001</v>
      </c>
      <c r="J49" s="114">
        <v>173673.24400000001</v>
      </c>
      <c r="K49" s="115">
        <v>706304.38</v>
      </c>
      <c r="L49" s="285">
        <f t="shared" si="2"/>
        <v>7.1515342386898034E-4</v>
      </c>
      <c r="M49" s="20">
        <f t="shared" si="3"/>
        <v>5.8249119070494159E-3</v>
      </c>
      <c r="N49" s="20">
        <f t="shared" si="3"/>
        <v>7.1515342386898034E-4</v>
      </c>
    </row>
    <row r="50" spans="2:14" x14ac:dyDescent="0.35">
      <c r="B50" s="81" t="s">
        <v>174</v>
      </c>
      <c r="C50" s="110">
        <v>0</v>
      </c>
      <c r="D50" s="111">
        <v>18753.939999999999</v>
      </c>
      <c r="E50" s="112">
        <v>17505.38</v>
      </c>
      <c r="F50" s="109">
        <f t="shared" si="0"/>
        <v>0</v>
      </c>
      <c r="G50" s="109">
        <f t="shared" si="1"/>
        <v>2.6911280280666212E-3</v>
      </c>
      <c r="H50" s="366">
        <f t="shared" si="0"/>
        <v>2.7670271022832674E-3</v>
      </c>
      <c r="I50" s="110">
        <v>184544.51790000001</v>
      </c>
      <c r="J50" s="111">
        <v>916645.69733999996</v>
      </c>
      <c r="K50" s="112">
        <v>418798.78039999999</v>
      </c>
      <c r="L50" s="286">
        <f t="shared" si="2"/>
        <v>2.117770927075914E-3</v>
      </c>
      <c r="M50" s="109">
        <f t="shared" si="3"/>
        <v>3.4538452141691855E-3</v>
      </c>
      <c r="N50" s="109">
        <f t="shared" si="3"/>
        <v>2.117770927075914E-3</v>
      </c>
    </row>
    <row r="51" spans="2:14" x14ac:dyDescent="0.35">
      <c r="B51" s="2" t="s">
        <v>160</v>
      </c>
      <c r="C51" s="113">
        <v>0</v>
      </c>
      <c r="D51" s="114">
        <v>423270.63</v>
      </c>
      <c r="E51" s="115">
        <v>392918.41</v>
      </c>
      <c r="F51" s="20">
        <f t="shared" si="0"/>
        <v>0</v>
      </c>
      <c r="G51" s="20">
        <f t="shared" si="1"/>
        <v>6.0737927915436252E-2</v>
      </c>
      <c r="H51" s="365">
        <f t="shared" si="0"/>
        <v>6.2107528625830952E-2</v>
      </c>
      <c r="I51" s="113">
        <v>7152808.4348999998</v>
      </c>
      <c r="J51" s="114">
        <v>11135389.955836</v>
      </c>
      <c r="K51" s="115">
        <v>11054020.429500001</v>
      </c>
      <c r="L51" s="285">
        <f t="shared" si="2"/>
        <v>8.2083228061983995E-2</v>
      </c>
      <c r="M51" s="20">
        <f t="shared" si="3"/>
        <v>9.1162814565247427E-2</v>
      </c>
      <c r="N51" s="20">
        <f t="shared" si="3"/>
        <v>8.2083228061983995E-2</v>
      </c>
    </row>
    <row r="52" spans="2:14" x14ac:dyDescent="0.35">
      <c r="B52" s="81" t="s">
        <v>175</v>
      </c>
      <c r="C52" s="110">
        <v>0</v>
      </c>
      <c r="D52" s="111">
        <v>0</v>
      </c>
      <c r="E52" s="112">
        <v>2447.0100000000002</v>
      </c>
      <c r="F52" s="109">
        <f t="shared" si="0"/>
        <v>0</v>
      </c>
      <c r="G52" s="109">
        <f t="shared" si="1"/>
        <v>0</v>
      </c>
      <c r="H52" s="366">
        <f t="shared" si="0"/>
        <v>3.867921170267757E-4</v>
      </c>
      <c r="I52" s="110">
        <v>28182.1502</v>
      </c>
      <c r="J52" s="111">
        <v>50963.588999</v>
      </c>
      <c r="K52" s="112">
        <v>83622.86</v>
      </c>
      <c r="L52" s="286">
        <f t="shared" si="2"/>
        <v>3.2340889361117482E-4</v>
      </c>
      <c r="M52" s="109">
        <f t="shared" si="3"/>
        <v>6.8964005704668903E-4</v>
      </c>
      <c r="N52" s="109">
        <f t="shared" si="3"/>
        <v>3.2340889361117482E-4</v>
      </c>
    </row>
    <row r="53" spans="2:14" x14ac:dyDescent="0.35">
      <c r="B53" s="2" t="s">
        <v>164</v>
      </c>
      <c r="C53" s="113">
        <v>82071.600000000006</v>
      </c>
      <c r="D53" s="114">
        <v>757876.821</v>
      </c>
      <c r="E53" s="115">
        <v>595289.54</v>
      </c>
      <c r="F53" s="20">
        <f t="shared" si="0"/>
        <v>0.18216843915077915</v>
      </c>
      <c r="G53" s="20">
        <f t="shared" si="1"/>
        <v>0.10875280366766289</v>
      </c>
      <c r="H53" s="365">
        <f t="shared" si="0"/>
        <v>9.4095774606763133E-2</v>
      </c>
      <c r="I53" s="113">
        <v>14165479.93117</v>
      </c>
      <c r="J53" s="114">
        <v>13156607.380449999</v>
      </c>
      <c r="K53" s="115">
        <v>13739287.880000001</v>
      </c>
      <c r="L53" s="285">
        <f t="shared" si="2"/>
        <v>0.16255829166686475</v>
      </c>
      <c r="M53" s="20">
        <f t="shared" si="3"/>
        <v>0.11330829006977379</v>
      </c>
      <c r="N53" s="20">
        <f t="shared" si="3"/>
        <v>0.16255829166686475</v>
      </c>
    </row>
    <row r="54" spans="2:14" x14ac:dyDescent="0.35">
      <c r="B54" s="81" t="s">
        <v>162</v>
      </c>
      <c r="C54" s="110">
        <v>10550.05</v>
      </c>
      <c r="D54" s="111">
        <v>668510.74</v>
      </c>
      <c r="E54" s="112">
        <v>700685.11</v>
      </c>
      <c r="F54" s="109">
        <f t="shared" si="0"/>
        <v>2.3417188667732531E-2</v>
      </c>
      <c r="G54" s="109">
        <f t="shared" si="1"/>
        <v>9.5929068210603097E-2</v>
      </c>
      <c r="H54" s="366">
        <f t="shared" si="0"/>
        <v>0.11075536146809337</v>
      </c>
      <c r="I54" s="110">
        <v>5269116.9512999998</v>
      </c>
      <c r="J54" s="111">
        <v>7155142.9765309999</v>
      </c>
      <c r="K54" s="112">
        <v>12435430.718</v>
      </c>
      <c r="L54" s="286">
        <f t="shared" si="2"/>
        <v>6.0466617040733098E-2</v>
      </c>
      <c r="M54" s="109">
        <f t="shared" si="3"/>
        <v>0.10255534371536287</v>
      </c>
      <c r="N54" s="109">
        <f t="shared" si="3"/>
        <v>6.0466617040733098E-2</v>
      </c>
    </row>
    <row r="55" spans="2:14" x14ac:dyDescent="0.35">
      <c r="B55" s="180" t="s">
        <v>176</v>
      </c>
      <c r="C55" s="276">
        <v>0</v>
      </c>
      <c r="D55" s="321">
        <v>0</v>
      </c>
      <c r="E55" s="277">
        <v>6485.4</v>
      </c>
      <c r="F55" s="181">
        <f t="shared" si="0"/>
        <v>0</v>
      </c>
      <c r="G55" s="181">
        <f t="shared" si="1"/>
        <v>0</v>
      </c>
      <c r="H55" s="367">
        <f t="shared" si="0"/>
        <v>1.0251292784931203E-3</v>
      </c>
      <c r="I55" s="276">
        <v>132718.1005</v>
      </c>
      <c r="J55" s="321">
        <v>38554.460500000001</v>
      </c>
      <c r="K55" s="277">
        <v>654060.02</v>
      </c>
      <c r="L55" s="287">
        <f t="shared" si="2"/>
        <v>1.523028361579086E-3</v>
      </c>
      <c r="M55" s="181">
        <f t="shared" si="3"/>
        <v>5.3940512140431291E-3</v>
      </c>
      <c r="N55" s="181">
        <f t="shared" si="3"/>
        <v>1.523028361579086E-3</v>
      </c>
    </row>
    <row r="56" spans="2:14" x14ac:dyDescent="0.35">
      <c r="B56" s="182" t="s">
        <v>177</v>
      </c>
      <c r="C56" s="278">
        <v>0</v>
      </c>
      <c r="D56" s="322">
        <v>0</v>
      </c>
      <c r="E56" s="279">
        <v>35681.86</v>
      </c>
      <c r="F56" s="183">
        <f t="shared" si="0"/>
        <v>0</v>
      </c>
      <c r="G56" s="183">
        <f t="shared" si="1"/>
        <v>0</v>
      </c>
      <c r="H56" s="368">
        <f t="shared" si="0"/>
        <v>5.6401331293509322E-3</v>
      </c>
      <c r="I56" s="278">
        <v>296308.576</v>
      </c>
      <c r="J56" s="322">
        <v>1219380.4350000001</v>
      </c>
      <c r="K56" s="279">
        <v>3420066.61</v>
      </c>
      <c r="L56" s="288">
        <f t="shared" si="2"/>
        <v>3.4003377333381296E-3</v>
      </c>
      <c r="M56" s="183">
        <f t="shared" si="3"/>
        <v>2.8205384652281403E-2</v>
      </c>
      <c r="N56" s="183">
        <f t="shared" si="3"/>
        <v>3.4003377333381296E-3</v>
      </c>
    </row>
    <row r="57" spans="2:14" x14ac:dyDescent="0.35">
      <c r="B57" s="184" t="s">
        <v>178</v>
      </c>
      <c r="C57" s="280">
        <v>0</v>
      </c>
      <c r="D57" s="323">
        <v>0</v>
      </c>
      <c r="E57" s="281">
        <v>7030</v>
      </c>
      <c r="F57" s="185">
        <f t="shared" si="0"/>
        <v>0</v>
      </c>
      <c r="G57" s="185">
        <f t="shared" si="1"/>
        <v>0</v>
      </c>
      <c r="H57" s="369">
        <f t="shared" si="0"/>
        <v>1.1112126974136733E-3</v>
      </c>
      <c r="I57" s="280">
        <v>148285.26999999999</v>
      </c>
      <c r="J57" s="323">
        <v>58617.64</v>
      </c>
      <c r="K57" s="281">
        <v>366590.82</v>
      </c>
      <c r="L57" s="289">
        <f t="shared" si="2"/>
        <v>1.701671972124197E-3</v>
      </c>
      <c r="M57" s="185">
        <f t="shared" si="3"/>
        <v>3.02328470967858E-3</v>
      </c>
      <c r="N57" s="185">
        <f t="shared" si="3"/>
        <v>1.701671972124197E-3</v>
      </c>
    </row>
    <row r="58" spans="2:14" x14ac:dyDescent="0.35">
      <c r="B58" s="2" t="s">
        <v>163</v>
      </c>
      <c r="C58" s="113">
        <v>414</v>
      </c>
      <c r="D58" s="114">
        <v>1133</v>
      </c>
      <c r="E58" s="115">
        <v>105930.44</v>
      </c>
      <c r="F58" s="20">
        <f t="shared" si="0"/>
        <v>9.1892608171916424E-4</v>
      </c>
      <c r="G58" s="20">
        <f t="shared" si="1"/>
        <v>1.6258173246792311E-4</v>
      </c>
      <c r="H58" s="365">
        <f t="shared" si="0"/>
        <v>1.6744132286005305E-2</v>
      </c>
      <c r="I58" s="113">
        <v>343688.04590000003</v>
      </c>
      <c r="J58" s="114">
        <v>524566.26304999995</v>
      </c>
      <c r="K58" s="115">
        <v>1444284.62</v>
      </c>
      <c r="L58" s="285">
        <f t="shared" si="2"/>
        <v>3.9440486223760772E-3</v>
      </c>
      <c r="M58" s="20">
        <f t="shared" si="3"/>
        <v>1.1911055514346862E-2</v>
      </c>
      <c r="N58" s="20">
        <f t="shared" si="3"/>
        <v>3.9440486223760772E-3</v>
      </c>
    </row>
    <row r="59" spans="2:14" x14ac:dyDescent="0.35">
      <c r="B59" s="81" t="s">
        <v>179</v>
      </c>
      <c r="C59" s="110">
        <v>0</v>
      </c>
      <c r="D59" s="111">
        <v>36254.74</v>
      </c>
      <c r="E59" s="112">
        <v>5500</v>
      </c>
      <c r="F59" s="109">
        <f t="shared" si="0"/>
        <v>0</v>
      </c>
      <c r="G59" s="109">
        <f t="shared" si="1"/>
        <v>5.2024346331633808E-3</v>
      </c>
      <c r="H59" s="366">
        <f t="shared" si="0"/>
        <v>8.6936982016716979E-4</v>
      </c>
      <c r="I59" s="110">
        <v>449778.05040000001</v>
      </c>
      <c r="J59" s="111">
        <v>264653.95711000002</v>
      </c>
      <c r="K59" s="112">
        <v>363952.99</v>
      </c>
      <c r="L59" s="286">
        <f t="shared" si="2"/>
        <v>5.1615018945735105E-3</v>
      </c>
      <c r="M59" s="109">
        <f t="shared" si="3"/>
        <v>3.0015304521504413E-3</v>
      </c>
      <c r="N59" s="109">
        <f t="shared" si="3"/>
        <v>5.1615018945735105E-3</v>
      </c>
    </row>
    <row r="60" spans="2:14" x14ac:dyDescent="0.35">
      <c r="B60" s="2" t="s">
        <v>180</v>
      </c>
      <c r="C60" s="113">
        <v>0</v>
      </c>
      <c r="D60" s="114">
        <v>886.351</v>
      </c>
      <c r="E60" s="115">
        <v>107001.96</v>
      </c>
      <c r="F60" s="20">
        <f t="shared" si="0"/>
        <v>0</v>
      </c>
      <c r="G60" s="20">
        <f t="shared" si="1"/>
        <v>1.2718842114269738E-4</v>
      </c>
      <c r="H60" s="365">
        <f t="shared" si="0"/>
        <v>1.6913504495042673E-2</v>
      </c>
      <c r="I60" s="113">
        <v>432297.89880000002</v>
      </c>
      <c r="J60" s="114">
        <v>863015.962833</v>
      </c>
      <c r="K60" s="115">
        <v>895196.18019999994</v>
      </c>
      <c r="L60" s="285">
        <f t="shared" si="2"/>
        <v>4.9609055437275906E-3</v>
      </c>
      <c r="M60" s="20">
        <f t="shared" si="3"/>
        <v>7.3827078478433542E-3</v>
      </c>
      <c r="N60" s="20">
        <f t="shared" si="3"/>
        <v>4.9609055437275906E-3</v>
      </c>
    </row>
    <row r="61" spans="2:14" x14ac:dyDescent="0.35">
      <c r="B61" s="81" t="s">
        <v>181</v>
      </c>
      <c r="C61" s="110">
        <v>19470.87</v>
      </c>
      <c r="D61" s="111">
        <v>335741.33989999996</v>
      </c>
      <c r="E61" s="112">
        <v>370535.26</v>
      </c>
      <c r="F61" s="109">
        <f t="shared" si="0"/>
        <v>4.3218092455949812E-2</v>
      </c>
      <c r="G61" s="109">
        <f t="shared" si="1"/>
        <v>4.8177765844698885E-2</v>
      </c>
      <c r="H61" s="366">
        <f t="shared" si="0"/>
        <v>5.8569485882144633E-2</v>
      </c>
      <c r="I61" s="110">
        <v>2819721.5892000003</v>
      </c>
      <c r="J61" s="111">
        <v>4675127.2374949995</v>
      </c>
      <c r="K61" s="112">
        <v>7461348.9900000002</v>
      </c>
      <c r="L61" s="286">
        <f t="shared" si="2"/>
        <v>3.2358178243429979E-2</v>
      </c>
      <c r="M61" s="109">
        <f t="shared" si="3"/>
        <v>6.1533953073464077E-2</v>
      </c>
      <c r="N61" s="109">
        <f t="shared" si="3"/>
        <v>3.2358178243429979E-2</v>
      </c>
    </row>
    <row r="62" spans="2:14" x14ac:dyDescent="0.35">
      <c r="B62" s="180" t="s">
        <v>182</v>
      </c>
      <c r="C62" s="276">
        <v>0</v>
      </c>
      <c r="D62" s="321">
        <v>61162.259899999997</v>
      </c>
      <c r="E62" s="277">
        <v>78202.03</v>
      </c>
      <c r="F62" s="181">
        <f t="shared" si="0"/>
        <v>0</v>
      </c>
      <c r="G62" s="181">
        <f t="shared" si="1"/>
        <v>8.77658091455903E-3</v>
      </c>
      <c r="H62" s="367">
        <f t="shared" si="0"/>
        <v>1.2361179046874112E-2</v>
      </c>
      <c r="I62" s="276">
        <v>1032039.0999</v>
      </c>
      <c r="J62" s="321">
        <v>1984278.696305</v>
      </c>
      <c r="K62" s="277">
        <v>2548257.34</v>
      </c>
      <c r="L62" s="287">
        <f t="shared" si="2"/>
        <v>1.1843334205994394E-2</v>
      </c>
      <c r="M62" s="181">
        <f t="shared" si="3"/>
        <v>2.1015549304666738E-2</v>
      </c>
      <c r="N62" s="181">
        <f t="shared" si="3"/>
        <v>1.1843334205994394E-2</v>
      </c>
    </row>
    <row r="63" spans="2:14" x14ac:dyDescent="0.35">
      <c r="B63" s="182" t="s">
        <v>183</v>
      </c>
      <c r="C63" s="278">
        <v>3130.49</v>
      </c>
      <c r="D63" s="322">
        <v>63583.21</v>
      </c>
      <c r="E63" s="279">
        <v>45376.38</v>
      </c>
      <c r="F63" s="183">
        <f t="shared" si="0"/>
        <v>6.9485239361377444E-3</v>
      </c>
      <c r="G63" s="183">
        <f t="shared" si="1"/>
        <v>9.1239792035937989E-3</v>
      </c>
      <c r="H63" s="368">
        <f t="shared" si="0"/>
        <v>7.1725191491703918E-3</v>
      </c>
      <c r="I63" s="278">
        <v>332960.47859999997</v>
      </c>
      <c r="J63" s="322">
        <v>759678.80702299997</v>
      </c>
      <c r="K63" s="279">
        <v>962737.06</v>
      </c>
      <c r="L63" s="288">
        <f t="shared" si="2"/>
        <v>3.8209426617942461E-3</v>
      </c>
      <c r="M63" s="183">
        <f t="shared" si="3"/>
        <v>7.9397193659647824E-3</v>
      </c>
      <c r="N63" s="183">
        <f t="shared" si="3"/>
        <v>3.8209426617942461E-3</v>
      </c>
    </row>
    <row r="64" spans="2:14" x14ac:dyDescent="0.35">
      <c r="B64" s="184" t="s">
        <v>184</v>
      </c>
      <c r="C64" s="280">
        <v>8946.82</v>
      </c>
      <c r="D64" s="323">
        <v>112647.01</v>
      </c>
      <c r="E64" s="281">
        <v>139178.01999999999</v>
      </c>
      <c r="F64" s="185">
        <f t="shared" si="0"/>
        <v>1.985861412185182E-2</v>
      </c>
      <c r="G64" s="185">
        <f t="shared" si="1"/>
        <v>1.6164471353161042E-2</v>
      </c>
      <c r="H64" s="369">
        <f t="shared" si="0"/>
        <v>2.1999485494295045E-2</v>
      </c>
      <c r="I64" s="280">
        <v>755674.46680000005</v>
      </c>
      <c r="J64" s="323">
        <v>1014022.525695</v>
      </c>
      <c r="K64" s="281">
        <v>1110171.0900000001</v>
      </c>
      <c r="L64" s="289">
        <f t="shared" si="2"/>
        <v>8.6718664652494296E-3</v>
      </c>
      <c r="M64" s="185">
        <f t="shared" si="3"/>
        <v>9.1556119204627192E-3</v>
      </c>
      <c r="N64" s="185">
        <f t="shared" si="3"/>
        <v>8.6718664652494296E-3</v>
      </c>
    </row>
    <row r="65" spans="1:14" ht="15" thickBot="1" x14ac:dyDescent="0.4">
      <c r="B65" s="190" t="s">
        <v>166</v>
      </c>
      <c r="C65" s="282">
        <v>88335.17</v>
      </c>
      <c r="D65" s="324">
        <v>911968.79980000004</v>
      </c>
      <c r="E65" s="283">
        <v>772661.06</v>
      </c>
      <c r="F65" s="191">
        <f t="shared" si="0"/>
        <v>0.19607123586013592</v>
      </c>
      <c r="G65" s="191">
        <f t="shared" si="1"/>
        <v>0.13086449022786986</v>
      </c>
      <c r="H65" s="370">
        <f t="shared" si="0"/>
        <v>0.12213240123315905</v>
      </c>
      <c r="I65" s="282">
        <v>9438175.9415000007</v>
      </c>
      <c r="J65" s="324">
        <v>16578953.255410001</v>
      </c>
      <c r="K65" s="283">
        <v>11151931.869999999</v>
      </c>
      <c r="L65" s="290">
        <f t="shared" si="2"/>
        <v>0.1083093382614973</v>
      </c>
      <c r="M65" s="191">
        <f t="shared" si="3"/>
        <v>9.1970292943910181E-2</v>
      </c>
      <c r="N65" s="191">
        <f t="shared" si="3"/>
        <v>0.1083093382614973</v>
      </c>
    </row>
    <row r="66" spans="1:14" x14ac:dyDescent="0.35">
      <c r="D66" s="15"/>
      <c r="E66" s="143"/>
    </row>
    <row r="67" spans="1:14" x14ac:dyDescent="0.35">
      <c r="A67" s="10" t="s">
        <v>185</v>
      </c>
    </row>
    <row r="68" spans="1:14" x14ac:dyDescent="0.35">
      <c r="A68" s="10" t="s">
        <v>186</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7" sqref="A2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0" t="str">
        <f>Contents!A2</f>
        <v>West Lothian</v>
      </c>
      <c r="B1" s="410"/>
      <c r="C1" s="410"/>
      <c r="O1" s="117"/>
    </row>
    <row r="2" spans="1:15" x14ac:dyDescent="0.35">
      <c r="A2" s="5" t="s">
        <v>9</v>
      </c>
    </row>
    <row r="3" spans="1:15" x14ac:dyDescent="0.35">
      <c r="A3" s="117" t="s">
        <v>12</v>
      </c>
    </row>
    <row r="4" spans="1:15" x14ac:dyDescent="0.35">
      <c r="A4" s="5"/>
    </row>
    <row r="5" spans="1:15" x14ac:dyDescent="0.35">
      <c r="A5" s="116" t="s">
        <v>187</v>
      </c>
      <c r="C5" s="117" t="s">
        <v>188</v>
      </c>
    </row>
    <row r="6" spans="1:15" x14ac:dyDescent="0.35">
      <c r="A6" s="116" t="s">
        <v>189</v>
      </c>
      <c r="C6" s="117" t="s">
        <v>34</v>
      </c>
    </row>
    <row r="7" spans="1:15" x14ac:dyDescent="0.35">
      <c r="A7" s="116"/>
      <c r="C7" s="117"/>
    </row>
    <row r="8" spans="1:15" x14ac:dyDescent="0.35">
      <c r="A8" t="s">
        <v>190</v>
      </c>
      <c r="B8"/>
      <c r="C8"/>
      <c r="D8"/>
      <c r="E8"/>
    </row>
    <row r="9" spans="1:15" x14ac:dyDescent="0.35">
      <c r="A9" s="5"/>
    </row>
    <row r="10" spans="1:15" x14ac:dyDescent="0.35">
      <c r="B10" s="437" t="s">
        <v>187</v>
      </c>
      <c r="C10" s="412" t="str">
        <f>$A$1</f>
        <v>West Lothian</v>
      </c>
      <c r="D10" s="413"/>
      <c r="E10" s="413"/>
      <c r="F10" s="412" t="s">
        <v>61</v>
      </c>
      <c r="G10" s="413"/>
      <c r="H10" s="413"/>
    </row>
    <row r="11" spans="1:15" ht="15" thickBot="1" x14ac:dyDescent="0.4">
      <c r="B11" s="438"/>
      <c r="C11" s="118" t="s">
        <v>191</v>
      </c>
      <c r="D11" s="83" t="s">
        <v>192</v>
      </c>
      <c r="E11" s="147" t="s">
        <v>193</v>
      </c>
      <c r="F11" s="118" t="s">
        <v>191</v>
      </c>
      <c r="G11" s="83" t="s">
        <v>192</v>
      </c>
      <c r="H11" s="147" t="s">
        <v>193</v>
      </c>
    </row>
    <row r="12" spans="1:15" x14ac:dyDescent="0.35">
      <c r="B12" s="75" t="s">
        <v>68</v>
      </c>
      <c r="C12" s="25"/>
      <c r="D12" s="80"/>
      <c r="E12" s="80"/>
      <c r="F12" s="25"/>
      <c r="G12" s="80"/>
      <c r="H12" s="80"/>
    </row>
    <row r="13" spans="1:15" x14ac:dyDescent="0.35">
      <c r="B13" s="123" t="s">
        <v>69</v>
      </c>
      <c r="C13" s="119">
        <v>1074826</v>
      </c>
      <c r="D13" s="120">
        <v>101688</v>
      </c>
      <c r="E13" s="125">
        <f>SUM(C13:D13)</f>
        <v>1176514</v>
      </c>
      <c r="F13" s="119">
        <v>14382414.17</v>
      </c>
      <c r="G13" s="120">
        <v>12300227.789999999</v>
      </c>
      <c r="H13" s="125">
        <f>SUM(F13:G13)</f>
        <v>26682641.960000001</v>
      </c>
    </row>
    <row r="14" spans="1:15" x14ac:dyDescent="0.35">
      <c r="B14" s="124" t="s">
        <v>71</v>
      </c>
      <c r="C14" s="121">
        <v>1074826</v>
      </c>
      <c r="D14" s="122">
        <v>75000</v>
      </c>
      <c r="E14" s="126">
        <f t="shared" ref="E14:E18" si="0">SUM(C14:D14)</f>
        <v>1149826</v>
      </c>
      <c r="F14" s="121">
        <v>14914416.17</v>
      </c>
      <c r="G14" s="122">
        <v>11198110.119999999</v>
      </c>
      <c r="H14" s="126">
        <f t="shared" ref="H14:H18" si="1">SUM(F14:G14)</f>
        <v>26112526.289999999</v>
      </c>
    </row>
    <row r="15" spans="1:15" ht="15.75" customHeight="1" x14ac:dyDescent="0.35">
      <c r="B15" s="192" t="s">
        <v>72</v>
      </c>
      <c r="C15" s="119">
        <v>1175907</v>
      </c>
      <c r="D15" s="120">
        <v>75000</v>
      </c>
      <c r="E15" s="193">
        <f t="shared" si="0"/>
        <v>1250907</v>
      </c>
      <c r="F15" s="119">
        <v>15249183.859999999</v>
      </c>
      <c r="G15" s="120">
        <v>13035484.51</v>
      </c>
      <c r="H15" s="193">
        <f t="shared" si="1"/>
        <v>28284668.369999997</v>
      </c>
    </row>
    <row r="16" spans="1:15" ht="15.75" customHeight="1" x14ac:dyDescent="0.35">
      <c r="B16" s="221" t="s">
        <v>73</v>
      </c>
      <c r="C16" s="121">
        <v>1175907</v>
      </c>
      <c r="D16" s="122">
        <v>91266</v>
      </c>
      <c r="E16" s="291">
        <f t="shared" si="0"/>
        <v>1267173</v>
      </c>
      <c r="F16" s="121">
        <v>16210491.4</v>
      </c>
      <c r="G16" s="122">
        <v>11111460.699999999</v>
      </c>
      <c r="H16" s="291">
        <f t="shared" si="1"/>
        <v>27321952.100000001</v>
      </c>
    </row>
    <row r="17" spans="1:10" ht="15.75" customHeight="1" x14ac:dyDescent="0.35">
      <c r="B17" s="192" t="s">
        <v>74</v>
      </c>
      <c r="C17" s="119">
        <v>871277.04</v>
      </c>
      <c r="D17" s="120">
        <v>106266</v>
      </c>
      <c r="E17" s="193">
        <f t="shared" si="0"/>
        <v>977543.04</v>
      </c>
      <c r="F17" s="119">
        <v>13575361.609999999</v>
      </c>
      <c r="G17" s="120">
        <v>12048640.369999999</v>
      </c>
      <c r="H17" s="193">
        <f t="shared" si="1"/>
        <v>25624001.979999997</v>
      </c>
    </row>
    <row r="18" spans="1:10" ht="15.75" customHeight="1" x14ac:dyDescent="0.35">
      <c r="B18" s="325" t="s">
        <v>75</v>
      </c>
      <c r="C18" s="326">
        <v>871277.04</v>
      </c>
      <c r="D18" s="327">
        <v>76600</v>
      </c>
      <c r="E18" s="328">
        <f t="shared" si="0"/>
        <v>947877.04</v>
      </c>
      <c r="F18" s="326">
        <v>17867982.807016801</v>
      </c>
      <c r="G18" s="327">
        <v>10792643.050000001</v>
      </c>
      <c r="H18" s="328">
        <f t="shared" si="1"/>
        <v>28660625.857016802</v>
      </c>
    </row>
    <row r="19" spans="1:10" x14ac:dyDescent="0.35">
      <c r="B19" s="5" t="s">
        <v>76</v>
      </c>
      <c r="C19" s="82"/>
      <c r="F19" s="82"/>
      <c r="J19" s="164"/>
    </row>
    <row r="20" spans="1:10" x14ac:dyDescent="0.35">
      <c r="B20" s="123" t="s">
        <v>69</v>
      </c>
      <c r="C20" s="128">
        <f t="shared" ref="C20:D25" si="2">IFERROR(C13/$E13,"-")</f>
        <v>0.91356838932643381</v>
      </c>
      <c r="D20" s="107">
        <f t="shared" si="2"/>
        <v>8.6431610673566139E-2</v>
      </c>
      <c r="E20" s="217"/>
      <c r="F20" s="128">
        <f>IFERROR(F13/$H13,"-")</f>
        <v>0.5390176202027035</v>
      </c>
      <c r="G20" s="107">
        <f>IFERROR(G13/$H13,"-")</f>
        <v>0.46098237979729645</v>
      </c>
      <c r="H20" s="217"/>
    </row>
    <row r="21" spans="1:10" x14ac:dyDescent="0.35">
      <c r="B21" s="124" t="s">
        <v>71</v>
      </c>
      <c r="C21" s="127">
        <f t="shared" si="2"/>
        <v>0.93477273952754592</v>
      </c>
      <c r="D21" s="108">
        <f t="shared" si="2"/>
        <v>6.5227260472454099E-2</v>
      </c>
      <c r="E21" s="218"/>
      <c r="F21" s="127">
        <f t="shared" ref="F21:G21" si="3">IFERROR(F14/$H14,"-")</f>
        <v>0.57115945061629658</v>
      </c>
      <c r="G21" s="108">
        <f t="shared" si="3"/>
        <v>0.42884054938370347</v>
      </c>
      <c r="H21" s="218"/>
    </row>
    <row r="22" spans="1:10" x14ac:dyDescent="0.35">
      <c r="B22" s="192" t="s">
        <v>72</v>
      </c>
      <c r="C22" s="195">
        <f t="shared" si="2"/>
        <v>0.9400435044331833</v>
      </c>
      <c r="D22" s="194">
        <f t="shared" si="2"/>
        <v>5.9956495566816717E-2</v>
      </c>
      <c r="E22" s="194"/>
      <c r="F22" s="195">
        <f t="shared" ref="F22:G22" si="4">IFERROR(F15/$H15,"-")</f>
        <v>0.53913249611135539</v>
      </c>
      <c r="G22" s="194">
        <f t="shared" si="4"/>
        <v>0.46086750388864473</v>
      </c>
      <c r="H22" s="194"/>
    </row>
    <row r="23" spans="1:10" x14ac:dyDescent="0.35">
      <c r="B23" s="221" t="s">
        <v>73</v>
      </c>
      <c r="C23" s="292">
        <f t="shared" si="2"/>
        <v>0.92797668510929443</v>
      </c>
      <c r="D23" s="222">
        <f t="shared" si="2"/>
        <v>7.2023314890705528E-2</v>
      </c>
      <c r="E23" s="222"/>
      <c r="F23" s="292">
        <f t="shared" ref="F23:G23" si="5">IFERROR(F16/$H16,"-")</f>
        <v>0.593313806446502</v>
      </c>
      <c r="G23" s="222">
        <f t="shared" si="5"/>
        <v>0.40668619355349789</v>
      </c>
      <c r="H23" s="222"/>
    </row>
    <row r="24" spans="1:10" x14ac:dyDescent="0.35">
      <c r="B24" s="192" t="s">
        <v>74</v>
      </c>
      <c r="C24" s="195">
        <f t="shared" si="2"/>
        <v>0.89129276599422158</v>
      </c>
      <c r="D24" s="194">
        <f t="shared" si="2"/>
        <v>0.10870723400577841</v>
      </c>
      <c r="E24" s="194"/>
      <c r="F24" s="195">
        <f>IFERROR(F17/$H17,"-")</f>
        <v>0.52979084299930268</v>
      </c>
      <c r="G24" s="194">
        <f t="shared" ref="G24:G25" si="6">IFERROR(G17/$H17,"-")</f>
        <v>0.47020915700069738</v>
      </c>
      <c r="H24" s="194"/>
    </row>
    <row r="25" spans="1:10" ht="15" thickBot="1" x14ac:dyDescent="0.4">
      <c r="B25" s="330" t="s">
        <v>75</v>
      </c>
      <c r="C25" s="329">
        <f t="shared" si="2"/>
        <v>0.91918783052282815</v>
      </c>
      <c r="D25" s="329">
        <f t="shared" si="2"/>
        <v>8.0812169477171847E-2</v>
      </c>
      <c r="E25" s="331"/>
      <c r="F25" s="329">
        <f t="shared" ref="F25" si="7">IFERROR(F18/$H18,"-")</f>
        <v>0.62343309933834867</v>
      </c>
      <c r="G25" s="329">
        <f t="shared" si="6"/>
        <v>0.37656690066165133</v>
      </c>
      <c r="H25" s="329"/>
    </row>
    <row r="26" spans="1:10" ht="15.75" customHeight="1" x14ac:dyDescent="0.35">
      <c r="B26" s="221"/>
      <c r="C26" s="222"/>
      <c r="D26" s="222"/>
      <c r="E26" s="222"/>
      <c r="F26" s="164"/>
      <c r="G26" s="164"/>
      <c r="H26" s="164"/>
    </row>
    <row r="27" spans="1:10" x14ac:dyDescent="0.35">
      <c r="A27" t="s">
        <v>194</v>
      </c>
      <c r="C27" s="143"/>
      <c r="D27" s="143"/>
      <c r="E27" s="143"/>
      <c r="F27" s="143"/>
      <c r="G27" s="143"/>
      <c r="H27" s="143"/>
    </row>
    <row r="29" spans="1:10" x14ac:dyDescent="0.35">
      <c r="B29" s="437"/>
      <c r="C29" s="412" t="str">
        <f>$A$1</f>
        <v>West Lothian</v>
      </c>
      <c r="D29" s="413"/>
      <c r="E29" s="413"/>
      <c r="F29" s="412" t="s">
        <v>61</v>
      </c>
      <c r="G29" s="413"/>
      <c r="H29" s="413"/>
    </row>
    <row r="30" spans="1:10" ht="15" thickBot="1" x14ac:dyDescent="0.4">
      <c r="B30" s="438"/>
      <c r="C30" s="118" t="s">
        <v>191</v>
      </c>
      <c r="D30" s="83" t="s">
        <v>192</v>
      </c>
      <c r="E30" s="147" t="s">
        <v>195</v>
      </c>
      <c r="F30" s="118" t="s">
        <v>191</v>
      </c>
      <c r="G30" s="83" t="s">
        <v>192</v>
      </c>
      <c r="H30" s="147" t="s">
        <v>193</v>
      </c>
    </row>
    <row r="31" spans="1:10" ht="29" x14ac:dyDescent="0.35">
      <c r="B31" s="332" t="s">
        <v>187</v>
      </c>
      <c r="C31" s="333">
        <f>C18</f>
        <v>871277.04</v>
      </c>
      <c r="D31" s="334">
        <f>D18</f>
        <v>76600</v>
      </c>
      <c r="E31" s="335">
        <f>SUM(C31:D31)</f>
        <v>947877.04</v>
      </c>
      <c r="F31" s="333">
        <f>F18</f>
        <v>17867982.807016801</v>
      </c>
      <c r="G31" s="334">
        <f>G18</f>
        <v>10792643.050000001</v>
      </c>
      <c r="H31" s="335">
        <f>SUM(F31:G31)</f>
        <v>28660625.857016802</v>
      </c>
    </row>
    <row r="32" spans="1:10" ht="58" x14ac:dyDescent="0.35">
      <c r="B32" s="87" t="s">
        <v>196</v>
      </c>
      <c r="C32" s="121">
        <v>0</v>
      </c>
      <c r="D32" s="122">
        <v>265456</v>
      </c>
      <c r="E32" s="126">
        <f t="shared" ref="E32" si="8">SUM(C32:D32)</f>
        <v>265456</v>
      </c>
      <c r="F32" s="121">
        <v>18744973.7570168</v>
      </c>
      <c r="G32" s="122">
        <v>13155826.800000001</v>
      </c>
      <c r="H32" s="126">
        <f t="shared" ref="H32" si="9">SUM(F32:G32)</f>
        <v>31900800.557016801</v>
      </c>
    </row>
    <row r="33" spans="2:8" ht="58.5" thickBot="1" x14ac:dyDescent="0.4">
      <c r="B33" s="339" t="s">
        <v>197</v>
      </c>
      <c r="C33" s="336">
        <f t="shared" ref="C33:H33" si="10">IFERROR(C31/SUM(C31:C32),"-")</f>
        <v>1</v>
      </c>
      <c r="D33" s="337">
        <f t="shared" si="10"/>
        <v>0.22393993965900322</v>
      </c>
      <c r="E33" s="338">
        <f t="shared" si="10"/>
        <v>0.78121752952511703</v>
      </c>
      <c r="F33" s="336">
        <f t="shared" si="10"/>
        <v>0.48802348905549053</v>
      </c>
      <c r="G33" s="337">
        <f t="shared" si="10"/>
        <v>0.45066107010590489</v>
      </c>
      <c r="H33" s="338">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198</v>
      </c>
      <c r="B1" t="s">
        <v>199</v>
      </c>
    </row>
    <row r="2" spans="1:2" x14ac:dyDescent="0.35">
      <c r="A2" t="s">
        <v>200</v>
      </c>
      <c r="B2">
        <v>80.088442496081385</v>
      </c>
    </row>
    <row r="3" spans="1:2" x14ac:dyDescent="0.35">
      <c r="A3" t="s">
        <v>201</v>
      </c>
      <c r="B3">
        <v>81.298188300352749</v>
      </c>
    </row>
    <row r="4" spans="1:2" x14ac:dyDescent="0.35">
      <c r="A4" t="s">
        <v>202</v>
      </c>
      <c r="B4">
        <v>82.937485539351997</v>
      </c>
    </row>
    <row r="5" spans="1:2" x14ac:dyDescent="0.35">
      <c r="A5" t="s">
        <v>203</v>
      </c>
      <c r="B5">
        <v>84.837227809334294</v>
      </c>
    </row>
    <row r="6" spans="1:2" x14ac:dyDescent="0.35">
      <c r="A6" t="s">
        <v>204</v>
      </c>
      <c r="B6">
        <v>85.814610292857836</v>
      </c>
    </row>
    <row r="7" spans="1:2" x14ac:dyDescent="0.35">
      <c r="A7" t="s">
        <v>205</v>
      </c>
      <c r="B7">
        <v>86.346970275585605</v>
      </c>
    </row>
    <row r="8" spans="1:2" x14ac:dyDescent="0.35">
      <c r="A8" t="s">
        <v>206</v>
      </c>
      <c r="B8">
        <v>88.27807601199531</v>
      </c>
    </row>
    <row r="9" spans="1:2" x14ac:dyDescent="0.35">
      <c r="A9" t="s">
        <v>207</v>
      </c>
      <c r="B9">
        <v>89.798339913423177</v>
      </c>
    </row>
    <row r="10" spans="1:2" x14ac:dyDescent="0.35">
      <c r="A10" t="s">
        <v>208</v>
      </c>
      <c r="B10">
        <v>91.550976862938995</v>
      </c>
    </row>
    <row r="11" spans="1:2" x14ac:dyDescent="0.35">
      <c r="A11" t="s">
        <v>209</v>
      </c>
      <c r="B11">
        <v>93.74782600806553</v>
      </c>
    </row>
    <row r="12" spans="1:2" x14ac:dyDescent="0.35">
      <c r="A12" t="s">
        <v>210</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0" t="str">
        <f>Contents!A2</f>
        <v>West Lothian</v>
      </c>
      <c r="B1" s="410"/>
      <c r="C1" s="410"/>
    </row>
    <row r="2" spans="1:8" x14ac:dyDescent="0.35">
      <c r="A2" s="5" t="s">
        <v>10</v>
      </c>
    </row>
    <row r="3" spans="1:8" x14ac:dyDescent="0.35">
      <c r="A3" s="117" t="s">
        <v>12</v>
      </c>
    </row>
    <row r="4" spans="1:8" x14ac:dyDescent="0.35">
      <c r="A4" s="5"/>
    </row>
    <row r="5" spans="1:8" x14ac:dyDescent="0.35">
      <c r="A5" s="116" t="s">
        <v>211</v>
      </c>
      <c r="C5" s="117" t="s">
        <v>36</v>
      </c>
    </row>
    <row r="6" spans="1:8" x14ac:dyDescent="0.35">
      <c r="A6" s="116" t="s">
        <v>212</v>
      </c>
      <c r="C6" s="117" t="s">
        <v>213</v>
      </c>
    </row>
    <row r="8" spans="1:8" x14ac:dyDescent="0.35">
      <c r="A8" t="s">
        <v>214</v>
      </c>
    </row>
    <row r="10" spans="1:8" x14ac:dyDescent="0.35">
      <c r="B10" s="5"/>
      <c r="C10" s="412" t="str">
        <f>$A$1</f>
        <v>West Lothian</v>
      </c>
      <c r="D10" s="413"/>
      <c r="E10" s="412" t="s">
        <v>61</v>
      </c>
      <c r="F10" s="413"/>
      <c r="H10" s="5"/>
    </row>
    <row r="11" spans="1:8" ht="15" thickBot="1" x14ac:dyDescent="0.4">
      <c r="B11" s="5" t="s">
        <v>215</v>
      </c>
      <c r="C11" s="137" t="s">
        <v>216</v>
      </c>
      <c r="D11" s="134" t="s">
        <v>217</v>
      </c>
      <c r="E11" s="137" t="s">
        <v>216</v>
      </c>
      <c r="F11" s="134" t="s">
        <v>217</v>
      </c>
    </row>
    <row r="12" spans="1:8" x14ac:dyDescent="0.35">
      <c r="B12" s="132" t="s">
        <v>69</v>
      </c>
      <c r="C12" s="135">
        <v>17738</v>
      </c>
      <c r="D12" s="136">
        <v>0</v>
      </c>
      <c r="E12" s="135">
        <v>164415</v>
      </c>
      <c r="F12" s="136">
        <v>99017</v>
      </c>
    </row>
    <row r="13" spans="1:8" x14ac:dyDescent="0.35">
      <c r="B13" s="2" t="s">
        <v>71</v>
      </c>
      <c r="C13" s="78">
        <v>16625</v>
      </c>
      <c r="D13" s="74">
        <v>0</v>
      </c>
      <c r="E13" s="78">
        <v>244637</v>
      </c>
      <c r="F13" s="74">
        <v>68653</v>
      </c>
    </row>
    <row r="14" spans="1:8" x14ac:dyDescent="0.35">
      <c r="B14" s="81" t="s">
        <v>72</v>
      </c>
      <c r="C14" s="138">
        <v>14976</v>
      </c>
      <c r="D14" s="71">
        <v>0</v>
      </c>
      <c r="E14" s="138">
        <v>249108.245</v>
      </c>
      <c r="F14" s="71">
        <v>104911.72500000001</v>
      </c>
    </row>
    <row r="15" spans="1:8" x14ac:dyDescent="0.35">
      <c r="B15" s="2" t="s">
        <v>73</v>
      </c>
      <c r="C15" s="78">
        <v>16911</v>
      </c>
      <c r="D15" s="74">
        <v>3049</v>
      </c>
      <c r="E15" s="78">
        <v>209758.35</v>
      </c>
      <c r="F15" s="74">
        <v>138697.15</v>
      </c>
    </row>
    <row r="16" spans="1:8" x14ac:dyDescent="0.35">
      <c r="B16" s="81" t="s">
        <v>74</v>
      </c>
      <c r="C16" s="138">
        <v>15709</v>
      </c>
      <c r="D16" s="71">
        <v>15083</v>
      </c>
      <c r="E16" s="138">
        <v>239265.0962</v>
      </c>
      <c r="F16" s="71">
        <v>152456.50779999999</v>
      </c>
    </row>
    <row r="17" spans="1:15" ht="15" thickBot="1" x14ac:dyDescent="0.4">
      <c r="B17" s="300" t="s">
        <v>75</v>
      </c>
      <c r="C17" s="371">
        <v>16384</v>
      </c>
      <c r="D17" s="372">
        <v>9702</v>
      </c>
      <c r="E17" s="371">
        <v>294666</v>
      </c>
      <c r="F17" s="371">
        <v>171339</v>
      </c>
      <c r="G17" s="143"/>
      <c r="H17" s="143"/>
    </row>
    <row r="18" spans="1:15" x14ac:dyDescent="0.35">
      <c r="C18" s="143"/>
      <c r="D18" s="143"/>
      <c r="E18" s="143"/>
      <c r="F18" s="143"/>
      <c r="G18" s="143"/>
      <c r="H18" s="143"/>
    </row>
    <row r="19" spans="1:15" x14ac:dyDescent="0.35">
      <c r="A19" t="s">
        <v>218</v>
      </c>
      <c r="C19" s="143"/>
      <c r="D19" s="143"/>
      <c r="E19" s="143"/>
      <c r="F19" s="143"/>
      <c r="G19" s="143"/>
      <c r="H19" s="143"/>
    </row>
    <row r="21" spans="1:15" x14ac:dyDescent="0.35">
      <c r="C21" s="412" t="str">
        <f>$A$1</f>
        <v>West Lothian</v>
      </c>
      <c r="D21" s="413"/>
      <c r="E21" s="413"/>
      <c r="F21" s="413"/>
      <c r="G21" s="413"/>
      <c r="H21" s="413"/>
      <c r="I21" s="412" t="s">
        <v>61</v>
      </c>
      <c r="J21" s="413"/>
      <c r="K21" s="413"/>
      <c r="L21" s="413"/>
      <c r="M21" s="413"/>
      <c r="N21" s="413"/>
    </row>
    <row r="22" spans="1:15" ht="15" thickBot="1" x14ac:dyDescent="0.4">
      <c r="B22" s="196" t="s">
        <v>219</v>
      </c>
      <c r="C22" s="137" t="s">
        <v>220</v>
      </c>
      <c r="D22" s="134" t="s">
        <v>221</v>
      </c>
      <c r="E22" s="134" t="s">
        <v>222</v>
      </c>
      <c r="F22" s="134" t="s">
        <v>223</v>
      </c>
      <c r="G22" s="134" t="s">
        <v>224</v>
      </c>
      <c r="H22" s="134" t="s">
        <v>166</v>
      </c>
      <c r="I22" s="137" t="s">
        <v>220</v>
      </c>
      <c r="J22" s="134" t="s">
        <v>221</v>
      </c>
      <c r="K22" s="134" t="s">
        <v>222</v>
      </c>
      <c r="L22" s="134" t="s">
        <v>223</v>
      </c>
      <c r="M22" s="134" t="s">
        <v>224</v>
      </c>
      <c r="N22" s="134" t="s">
        <v>166</v>
      </c>
    </row>
    <row r="23" spans="1:15" x14ac:dyDescent="0.35">
      <c r="B23" s="75" t="s">
        <v>68</v>
      </c>
      <c r="C23" s="25"/>
      <c r="D23" s="80"/>
      <c r="E23" s="80"/>
      <c r="F23" s="80"/>
      <c r="G23" s="80"/>
      <c r="H23" s="80"/>
      <c r="I23" s="25"/>
      <c r="J23" s="80"/>
      <c r="K23" s="80"/>
      <c r="L23" s="80"/>
      <c r="M23" s="80"/>
      <c r="N23" s="80"/>
    </row>
    <row r="24" spans="1:15" x14ac:dyDescent="0.35">
      <c r="B24" s="123" t="s">
        <v>69</v>
      </c>
      <c r="C24" s="69">
        <v>3592</v>
      </c>
      <c r="D24" s="70">
        <v>16050</v>
      </c>
      <c r="E24" s="70">
        <v>14930</v>
      </c>
      <c r="F24" s="70">
        <v>31</v>
      </c>
      <c r="G24" s="70">
        <v>0</v>
      </c>
      <c r="H24" s="70">
        <v>0</v>
      </c>
      <c r="I24" s="69">
        <v>16380</v>
      </c>
      <c r="J24" s="70">
        <v>129567</v>
      </c>
      <c r="K24" s="70">
        <v>70004</v>
      </c>
      <c r="L24" s="70">
        <v>2047</v>
      </c>
      <c r="M24" s="70">
        <v>0</v>
      </c>
      <c r="N24" s="70">
        <v>0</v>
      </c>
    </row>
    <row r="25" spans="1:15" x14ac:dyDescent="0.35">
      <c r="B25" s="124" t="s">
        <v>71</v>
      </c>
      <c r="C25" s="72">
        <v>3524</v>
      </c>
      <c r="D25" s="73">
        <v>18944</v>
      </c>
      <c r="E25" s="73">
        <v>15234</v>
      </c>
      <c r="F25" s="73">
        <v>42</v>
      </c>
      <c r="G25" s="73">
        <v>0</v>
      </c>
      <c r="H25" s="73">
        <v>0</v>
      </c>
      <c r="I25" s="72">
        <v>22286</v>
      </c>
      <c r="J25" s="73">
        <v>103407</v>
      </c>
      <c r="K25" s="73">
        <v>56566</v>
      </c>
      <c r="L25" s="73">
        <v>4739</v>
      </c>
      <c r="M25" s="73">
        <v>833</v>
      </c>
      <c r="N25" s="73">
        <v>0</v>
      </c>
    </row>
    <row r="26" spans="1:15" x14ac:dyDescent="0.35">
      <c r="B26" s="123" t="s">
        <v>72</v>
      </c>
      <c r="C26" s="69">
        <v>2591</v>
      </c>
      <c r="D26" s="70">
        <v>16206</v>
      </c>
      <c r="E26" s="70">
        <v>18035</v>
      </c>
      <c r="F26" s="70">
        <v>177</v>
      </c>
      <c r="G26" s="70">
        <v>0</v>
      </c>
      <c r="H26" s="70">
        <v>0</v>
      </c>
      <c r="I26" s="69">
        <v>17723.424999999999</v>
      </c>
      <c r="J26" s="70">
        <v>93863.78</v>
      </c>
      <c r="K26" s="70">
        <v>74746.31</v>
      </c>
      <c r="L26" s="70">
        <v>1217</v>
      </c>
      <c r="M26" s="70">
        <v>403.60500000000002</v>
      </c>
      <c r="N26" s="70">
        <v>6676.95</v>
      </c>
    </row>
    <row r="27" spans="1:15" x14ac:dyDescent="0.35">
      <c r="B27" s="124" t="s">
        <v>73</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74</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75</v>
      </c>
      <c r="C29" s="72">
        <v>941</v>
      </c>
      <c r="D29" s="73">
        <v>905</v>
      </c>
      <c r="E29" s="73">
        <v>8177</v>
      </c>
      <c r="F29" s="73">
        <v>0</v>
      </c>
      <c r="G29" s="73">
        <v>4</v>
      </c>
      <c r="H29" s="73">
        <v>879</v>
      </c>
      <c r="I29" s="72">
        <v>32329</v>
      </c>
      <c r="J29" s="73">
        <v>23490</v>
      </c>
      <c r="K29" s="73">
        <v>80170</v>
      </c>
      <c r="L29" s="73">
        <v>15519</v>
      </c>
      <c r="M29" s="73">
        <v>243</v>
      </c>
      <c r="N29" s="73">
        <v>6318</v>
      </c>
    </row>
    <row r="30" spans="1:15" x14ac:dyDescent="0.35">
      <c r="B30" s="129" t="s">
        <v>76</v>
      </c>
      <c r="C30" s="131"/>
      <c r="D30" s="130"/>
      <c r="E30" s="130"/>
      <c r="F30" s="130"/>
      <c r="G30" s="130"/>
      <c r="H30" s="130"/>
      <c r="I30" s="131"/>
      <c r="J30" s="130"/>
      <c r="K30" s="130"/>
      <c r="L30" s="130"/>
      <c r="M30" s="130"/>
      <c r="N30" s="130"/>
    </row>
    <row r="31" spans="1:15" x14ac:dyDescent="0.35">
      <c r="B31" s="123" t="s">
        <v>69</v>
      </c>
      <c r="C31" s="139">
        <f>IFERROR(C24/SUM($C24:$H24),"-")</f>
        <v>0.10380602837904228</v>
      </c>
      <c r="D31" s="109">
        <f>IFERROR(D24/SUM($C24:$H24),"-")</f>
        <v>0.46383261566916162</v>
      </c>
      <c r="E31" s="109">
        <f>IFERROR(E24/SUM($C24:$H24),"-")</f>
        <v>0.43146547987168743</v>
      </c>
      <c r="F31" s="109">
        <f>IFERROR(F24/SUM($C24:$H24),"-")</f>
        <v>8.9587608010866112E-4</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71</v>
      </c>
      <c r="C32" s="140">
        <f t="shared" ref="C32:H32" si="2">IFERROR(C25/SUM($C25:$H25),"-")</f>
        <v>9.3365832980076308E-2</v>
      </c>
      <c r="D32" s="20">
        <f t="shared" si="2"/>
        <v>0.50190758796100043</v>
      </c>
      <c r="E32" s="20">
        <f t="shared" si="2"/>
        <v>0.40361381941500635</v>
      </c>
      <c r="F32" s="20">
        <f t="shared" si="2"/>
        <v>1.112759643916914E-3</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72</v>
      </c>
      <c r="C33" s="139">
        <f t="shared" ref="C33:H33" si="4">IFERROR(C26/SUM($C26:$H26),"-")</f>
        <v>7.0009997568159094E-2</v>
      </c>
      <c r="D33" s="109">
        <f t="shared" si="4"/>
        <v>0.43789348536842387</v>
      </c>
      <c r="E33" s="109">
        <f t="shared" si="4"/>
        <v>0.48731389661974117</v>
      </c>
      <c r="F33" s="109">
        <f t="shared" si="4"/>
        <v>4.782620443675863E-3</v>
      </c>
      <c r="G33" s="109">
        <f t="shared" si="4"/>
        <v>0</v>
      </c>
      <c r="H33" s="109">
        <f t="shared" si="4"/>
        <v>0</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73</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74</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6" t="s">
        <v>75</v>
      </c>
      <c r="C36" s="133">
        <f t="shared" ref="C36:H36" si="10">IFERROR(C29/SUM($C29:$H29),"-")</f>
        <v>8.6282780121034297E-2</v>
      </c>
      <c r="D36" s="133">
        <f t="shared" si="10"/>
        <v>8.2981844856042541E-2</v>
      </c>
      <c r="E36" s="133">
        <f t="shared" si="10"/>
        <v>0.74977076838437562</v>
      </c>
      <c r="F36" s="133">
        <f t="shared" si="10"/>
        <v>0</v>
      </c>
      <c r="G36" s="133">
        <f t="shared" si="10"/>
        <v>3.6677058499908307E-4</v>
      </c>
      <c r="H36" s="340">
        <f t="shared" si="10"/>
        <v>8.0597836053548505E-2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0" t="str">
        <f>'Notes &amp; Caveats'!A1</f>
        <v>West Lothian</v>
      </c>
      <c r="B1" s="410"/>
      <c r="C1" s="410"/>
    </row>
    <row r="2" spans="1:14" x14ac:dyDescent="0.35">
      <c r="A2" s="5" t="s">
        <v>11</v>
      </c>
    </row>
    <row r="3" spans="1:14" x14ac:dyDescent="0.35">
      <c r="A3" s="117" t="s">
        <v>12</v>
      </c>
    </row>
    <row r="4" spans="1:14" x14ac:dyDescent="0.35">
      <c r="A4" s="5"/>
    </row>
    <row r="5" spans="1:14" x14ac:dyDescent="0.35">
      <c r="A5" s="116" t="s">
        <v>225</v>
      </c>
      <c r="C5" s="201" t="s">
        <v>38</v>
      </c>
    </row>
    <row r="7" spans="1:14" x14ac:dyDescent="0.35">
      <c r="A7" t="s">
        <v>226</v>
      </c>
      <c r="G7" s="149"/>
      <c r="H7" s="149"/>
    </row>
    <row r="8" spans="1:14" x14ac:dyDescent="0.35">
      <c r="G8" s="143"/>
      <c r="H8" s="143"/>
    </row>
    <row r="9" spans="1:14" x14ac:dyDescent="0.35">
      <c r="B9" s="5"/>
      <c r="C9" s="412" t="str">
        <f>$A$1</f>
        <v>West Lothian</v>
      </c>
      <c r="D9" s="413"/>
      <c r="E9" s="413"/>
      <c r="F9" s="413"/>
      <c r="G9" s="413"/>
      <c r="H9" s="414"/>
      <c r="I9" s="412" t="s">
        <v>61</v>
      </c>
      <c r="J9" s="413"/>
      <c r="K9" s="413"/>
      <c r="L9" s="413"/>
      <c r="M9" s="413"/>
      <c r="N9" s="413"/>
    </row>
    <row r="10" spans="1:14" ht="15" thickBot="1" x14ac:dyDescent="0.4">
      <c r="B10" s="146" t="s">
        <v>227</v>
      </c>
      <c r="C10" s="3" t="s">
        <v>69</v>
      </c>
      <c r="D10" s="147" t="s">
        <v>71</v>
      </c>
      <c r="E10" s="147" t="s">
        <v>72</v>
      </c>
      <c r="F10" s="147" t="s">
        <v>73</v>
      </c>
      <c r="G10" s="147" t="s">
        <v>74</v>
      </c>
      <c r="H10" s="147" t="s">
        <v>75</v>
      </c>
      <c r="I10" s="3" t="s">
        <v>69</v>
      </c>
      <c r="J10" s="147" t="s">
        <v>71</v>
      </c>
      <c r="K10" s="147" t="s">
        <v>72</v>
      </c>
      <c r="L10" s="147" t="s">
        <v>73</v>
      </c>
      <c r="M10" s="147" t="s">
        <v>74</v>
      </c>
      <c r="N10" s="147" t="s">
        <v>75</v>
      </c>
    </row>
    <row r="11" spans="1:14" x14ac:dyDescent="0.35">
      <c r="B11" s="145" t="s">
        <v>228</v>
      </c>
      <c r="C11" s="219">
        <v>31878164.579999998</v>
      </c>
      <c r="D11" s="198">
        <v>29388126.170000002</v>
      </c>
      <c r="E11" s="198">
        <v>30466640.864</v>
      </c>
      <c r="F11" s="198">
        <v>32293948.190000001</v>
      </c>
      <c r="G11" s="198">
        <v>27947209.390000001</v>
      </c>
      <c r="H11" s="198">
        <v>25789812.780000001</v>
      </c>
      <c r="I11" s="219">
        <v>220648617.19</v>
      </c>
      <c r="J11" s="198">
        <v>288655249.11338001</v>
      </c>
      <c r="K11" s="198">
        <v>354381586.81879997</v>
      </c>
      <c r="L11" s="198">
        <v>286278151.99739999</v>
      </c>
      <c r="M11" s="198">
        <v>256652753.94999301</v>
      </c>
      <c r="N11" s="198">
        <v>305925417.57999998</v>
      </c>
    </row>
    <row r="12" spans="1:14" x14ac:dyDescent="0.35">
      <c r="B12" s="148" t="s">
        <v>229</v>
      </c>
      <c r="C12" s="220" t="s">
        <v>70</v>
      </c>
      <c r="D12" s="197">
        <v>2245614.09</v>
      </c>
      <c r="E12" s="197">
        <v>0</v>
      </c>
      <c r="F12" s="197">
        <v>30896.53</v>
      </c>
      <c r="G12" s="197">
        <v>114226.41</v>
      </c>
      <c r="H12" s="197">
        <v>1286498.78</v>
      </c>
      <c r="I12" s="220" t="s">
        <v>70</v>
      </c>
      <c r="J12" s="197">
        <v>30217870.109999999</v>
      </c>
      <c r="K12" s="197">
        <v>21318013.316</v>
      </c>
      <c r="L12" s="197">
        <v>29277885.996874999</v>
      </c>
      <c r="M12" s="197">
        <v>19328054.989746001</v>
      </c>
      <c r="N12" s="197">
        <v>24620328.009399999</v>
      </c>
    </row>
    <row r="13" spans="1:14" ht="15" thickBot="1" x14ac:dyDescent="0.4">
      <c r="B13" s="341" t="s">
        <v>230</v>
      </c>
      <c r="C13" s="342">
        <v>31878164.579999998</v>
      </c>
      <c r="D13" s="343">
        <f t="shared" ref="D13:E13" si="0">SUM(D11,D12)</f>
        <v>31633740.260000002</v>
      </c>
      <c r="E13" s="343">
        <f t="shared" si="0"/>
        <v>30466640.864</v>
      </c>
      <c r="F13" s="343">
        <f>SUM(F11,F12)</f>
        <v>32324844.720000003</v>
      </c>
      <c r="G13" s="343">
        <f t="shared" ref="G13:H13" si="1">SUM(G11,G12)</f>
        <v>28061435.800000001</v>
      </c>
      <c r="H13" s="343">
        <f t="shared" si="1"/>
        <v>27076311.560000002</v>
      </c>
      <c r="I13" s="342">
        <v>301791232.73000002</v>
      </c>
      <c r="J13" s="343">
        <v>331945538.54000002</v>
      </c>
      <c r="K13" s="343">
        <f t="shared" ref="K13" si="2">SUM(K11,K12)</f>
        <v>375699600.13479996</v>
      </c>
      <c r="L13" s="343">
        <f>SUM(L11,L12)</f>
        <v>315556037.99427497</v>
      </c>
      <c r="M13" s="343">
        <f t="shared" ref="M13:N13" si="3">SUM(M11,M12)</f>
        <v>275980808.93973899</v>
      </c>
      <c r="N13" s="343">
        <f t="shared" si="3"/>
        <v>330545745.58939999</v>
      </c>
    </row>
    <row r="14" spans="1:14" x14ac:dyDescent="0.35">
      <c r="C14" s="149"/>
      <c r="D14" s="149"/>
      <c r="E14" s="149"/>
      <c r="F14" s="149"/>
      <c r="G14" s="149"/>
      <c r="H14" s="149"/>
      <c r="I14" s="273"/>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231</v>
      </c>
    </row>
    <row r="2" spans="1:12" x14ac:dyDescent="0.35">
      <c r="A2" s="144"/>
    </row>
    <row r="3" spans="1:12" x14ac:dyDescent="0.35">
      <c r="B3" s="228"/>
      <c r="C3" s="228"/>
      <c r="D3" s="232" t="s">
        <v>62</v>
      </c>
      <c r="E3" s="232" t="s">
        <v>63</v>
      </c>
    </row>
    <row r="4" spans="1:12" ht="15" customHeight="1" x14ac:dyDescent="0.35">
      <c r="B4" s="441" t="s">
        <v>232</v>
      </c>
      <c r="C4" s="228" t="s">
        <v>72</v>
      </c>
      <c r="D4" s="233">
        <f>Demographics!C26</f>
        <v>0.41993856837606836</v>
      </c>
      <c r="E4" s="233">
        <f>Demographics!D26</f>
        <v>0.58006143162393164</v>
      </c>
    </row>
    <row r="5" spans="1:12" x14ac:dyDescent="0.35">
      <c r="B5" s="441"/>
      <c r="C5" s="228" t="s">
        <v>73</v>
      </c>
      <c r="D5" s="233">
        <f>Demographics!C28</f>
        <v>0.36953338850340567</v>
      </c>
      <c r="E5" s="233">
        <f>Demographics!D28</f>
        <v>0.56254376472086065</v>
      </c>
    </row>
    <row r="6" spans="1:12" x14ac:dyDescent="0.35">
      <c r="B6" s="231" t="s">
        <v>233</v>
      </c>
      <c r="C6" s="228" t="s">
        <v>72</v>
      </c>
      <c r="D6" s="233" t="str">
        <f>Demographics!K26</f>
        <v>-</v>
      </c>
      <c r="E6" s="233" t="str">
        <f>Demographics!L26</f>
        <v>-</v>
      </c>
    </row>
    <row r="7" spans="1:12" x14ac:dyDescent="0.35">
      <c r="B7" s="230"/>
      <c r="D7" s="160"/>
      <c r="E7" s="160"/>
    </row>
    <row r="8" spans="1:12" x14ac:dyDescent="0.35">
      <c r="A8" s="144" t="s">
        <v>234</v>
      </c>
    </row>
    <row r="9" spans="1:12" x14ac:dyDescent="0.35">
      <c r="A9" s="144"/>
    </row>
    <row r="10" spans="1:12" x14ac:dyDescent="0.35">
      <c r="B10" s="228"/>
      <c r="C10" s="228"/>
      <c r="D10" s="228" t="s">
        <v>235</v>
      </c>
      <c r="E10" s="228" t="s">
        <v>236</v>
      </c>
    </row>
    <row r="11" spans="1:12" ht="15" customHeight="1" x14ac:dyDescent="0.35">
      <c r="B11" s="441" t="s">
        <v>232</v>
      </c>
      <c r="C11" s="228" t="s">
        <v>69</v>
      </c>
      <c r="D11" s="229" t="e">
        <f>Demographics!#REF!</f>
        <v>#REF!</v>
      </c>
      <c r="E11" s="229" t="e">
        <f>Demographics!#REF!</f>
        <v>#REF!</v>
      </c>
    </row>
    <row r="12" spans="1:12" x14ac:dyDescent="0.35">
      <c r="B12" s="441"/>
      <c r="C12" s="228" t="s">
        <v>71</v>
      </c>
      <c r="D12" s="229" t="e">
        <f>Demographics!#REF!</f>
        <v>#REF!</v>
      </c>
      <c r="E12" s="229" t="e">
        <f>Demographics!#REF!</f>
        <v>#REF!</v>
      </c>
    </row>
    <row r="13" spans="1:12" x14ac:dyDescent="0.35">
      <c r="B13" s="441"/>
      <c r="C13" s="228" t="s">
        <v>72</v>
      </c>
      <c r="D13" s="229" t="e">
        <f>Demographics!#REF!</f>
        <v>#REF!</v>
      </c>
      <c r="E13" s="229" t="e">
        <f>Demographics!#REF!</f>
        <v>#REF!</v>
      </c>
    </row>
    <row r="14" spans="1:12" ht="15" customHeight="1" x14ac:dyDescent="0.35">
      <c r="B14" s="441"/>
      <c r="C14" s="228" t="s">
        <v>73</v>
      </c>
      <c r="D14" s="229" t="e">
        <f>Demographics!#REF!</f>
        <v>#REF!</v>
      </c>
      <c r="E14" s="229" t="e">
        <f>Demographics!#REF!</f>
        <v>#REF!</v>
      </c>
      <c r="F14" s="226"/>
      <c r="L14" s="226"/>
    </row>
    <row r="15" spans="1:12" ht="45" customHeight="1" x14ac:dyDescent="0.35">
      <c r="B15" s="441" t="s">
        <v>233</v>
      </c>
      <c r="C15" s="228" t="s">
        <v>69</v>
      </c>
      <c r="D15" s="229" t="e">
        <f>Demographics!#REF!</f>
        <v>#REF!</v>
      </c>
      <c r="E15" s="229" t="e">
        <f>Demographics!#REF!</f>
        <v>#REF!</v>
      </c>
      <c r="F15" s="226"/>
    </row>
    <row r="16" spans="1:12" x14ac:dyDescent="0.35">
      <c r="B16" s="441"/>
      <c r="C16" s="228" t="s">
        <v>71</v>
      </c>
      <c r="D16" s="229" t="e">
        <f>Demographics!#REF!</f>
        <v>#REF!</v>
      </c>
      <c r="E16" s="229" t="e">
        <f>Demographics!#REF!</f>
        <v>#REF!</v>
      </c>
      <c r="F16" s="226"/>
    </row>
    <row r="17" spans="1:12" x14ac:dyDescent="0.35">
      <c r="B17" s="441"/>
      <c r="C17" s="228" t="s">
        <v>72</v>
      </c>
      <c r="D17" s="229" t="e">
        <f>Demographics!#REF!</f>
        <v>#REF!</v>
      </c>
      <c r="E17" s="229" t="e">
        <f>Demographics!#REF!</f>
        <v>#REF!</v>
      </c>
      <c r="F17" s="226"/>
    </row>
    <row r="19" spans="1:12" x14ac:dyDescent="0.35">
      <c r="A19" s="144" t="s">
        <v>237</v>
      </c>
    </row>
    <row r="20" spans="1:12" x14ac:dyDescent="0.35">
      <c r="B20" s="228"/>
      <c r="C20" s="228" t="s">
        <v>238</v>
      </c>
      <c r="D20" s="228" t="s">
        <v>239</v>
      </c>
    </row>
    <row r="21" spans="1:12" x14ac:dyDescent="0.35">
      <c r="B21" s="228" t="s">
        <v>69</v>
      </c>
      <c r="C21" s="233">
        <f>SUM(Demographics!C118:D118)</f>
        <v>0</v>
      </c>
      <c r="D21" s="233">
        <f>SUM(Demographics!E118:H118)</f>
        <v>0</v>
      </c>
    </row>
    <row r="22" spans="1:12" x14ac:dyDescent="0.35">
      <c r="B22" s="228" t="s">
        <v>71</v>
      </c>
      <c r="C22" s="233">
        <f>SUM(Demographics!C119:D119)</f>
        <v>0</v>
      </c>
      <c r="D22" s="233">
        <f>SUM(Demographics!E119:H119)</f>
        <v>0</v>
      </c>
    </row>
    <row r="23" spans="1:12" x14ac:dyDescent="0.35">
      <c r="B23" s="228" t="s">
        <v>72</v>
      </c>
      <c r="C23" s="233">
        <f>SUM(Demographics!C120:D120)</f>
        <v>0</v>
      </c>
      <c r="D23" s="233">
        <f>SUM(Demographics!E120:H120)</f>
        <v>0</v>
      </c>
    </row>
    <row r="24" spans="1:12" x14ac:dyDescent="0.35">
      <c r="B24" s="228" t="s">
        <v>73</v>
      </c>
      <c r="C24" s="233">
        <f>SUM(Demographics!C122:D122)</f>
        <v>7.1678655547775166E-2</v>
      </c>
      <c r="D24" s="233">
        <f>SUM(Demographics!E122:H122)</f>
        <v>0.92832134445222481</v>
      </c>
    </row>
    <row r="26" spans="1:12" x14ac:dyDescent="0.35">
      <c r="A26" s="144" t="s">
        <v>240</v>
      </c>
      <c r="I26" s="227"/>
      <c r="L26" s="226"/>
    </row>
    <row r="27" spans="1:12" x14ac:dyDescent="0.35">
      <c r="I27" s="227"/>
      <c r="L27" s="226"/>
    </row>
    <row r="28" spans="1:12" ht="15" customHeight="1" x14ac:dyDescent="0.35">
      <c r="B28" s="441" t="s">
        <v>232</v>
      </c>
      <c r="C28" s="439" t="s">
        <v>72</v>
      </c>
      <c r="D28" s="228" t="s">
        <v>241</v>
      </c>
      <c r="E28" s="229">
        <f>SUM(E29:E33)</f>
        <v>3.4855769230769232E-2</v>
      </c>
    </row>
    <row r="29" spans="1:12" x14ac:dyDescent="0.35">
      <c r="B29" s="441"/>
      <c r="C29" s="439"/>
      <c r="D29" s="228" t="s">
        <v>98</v>
      </c>
      <c r="E29" s="234">
        <f t="array" ref="E29">INDEX(Demographics!$C$100:$H$100,MATCH('Chart Data'!D29,Demographics!$C$89:$H$89,0))</f>
        <v>2.203525641025641E-3</v>
      </c>
    </row>
    <row r="30" spans="1:12" x14ac:dyDescent="0.35">
      <c r="B30" s="441"/>
      <c r="C30" s="439"/>
      <c r="D30" s="228" t="s">
        <v>99</v>
      </c>
      <c r="E30" s="234">
        <f t="array" ref="E30">INDEX(Demographics!$C$100:$H$100,MATCH('Chart Data'!D30,Demographics!$C$89:$H$89,0))</f>
        <v>5.809294871794872E-3</v>
      </c>
    </row>
    <row r="31" spans="1:12" x14ac:dyDescent="0.35">
      <c r="B31" s="441"/>
      <c r="C31" s="439"/>
      <c r="D31" s="228" t="s">
        <v>100</v>
      </c>
      <c r="E31" s="234">
        <f t="array" ref="E31">INDEX(Demographics!$C$100:$H$100,MATCH('Chart Data'!D31,Demographics!$C$89:$H$89,0))</f>
        <v>1.469017094017094E-3</v>
      </c>
    </row>
    <row r="32" spans="1:12" x14ac:dyDescent="0.35">
      <c r="B32" s="441"/>
      <c r="C32" s="439"/>
      <c r="D32" s="228" t="s">
        <v>101</v>
      </c>
      <c r="E32" s="234">
        <f t="array" ref="E32">INDEX(Demographics!$C$100:$H$100,MATCH('Chart Data'!D32,Demographics!$C$89:$H$89,0))</f>
        <v>7.34508547008547E-4</v>
      </c>
    </row>
    <row r="33" spans="1:5" x14ac:dyDescent="0.35">
      <c r="B33" s="441"/>
      <c r="C33" s="439"/>
      <c r="D33" s="228" t="s">
        <v>102</v>
      </c>
      <c r="E33" s="234">
        <f t="array" ref="E33">INDEX(Demographics!$C$100:$H$100,MATCH('Chart Data'!D33,Demographics!$C$89:$H$89,0))</f>
        <v>2.4639423076923076E-2</v>
      </c>
    </row>
    <row r="34" spans="1:5" x14ac:dyDescent="0.35">
      <c r="B34" s="441"/>
      <c r="C34" s="439" t="s">
        <v>73</v>
      </c>
      <c r="D34" s="228" t="s">
        <v>241</v>
      </c>
      <c r="E34" s="229">
        <f>SUM(E35:E39)</f>
        <v>5.6655420459609139E-3</v>
      </c>
    </row>
    <row r="35" spans="1:5" x14ac:dyDescent="0.35">
      <c r="B35" s="441"/>
      <c r="C35" s="439"/>
      <c r="D35" s="228" t="s">
        <v>98</v>
      </c>
      <c r="E35" s="234">
        <f t="array" ref="E35">INDEX(Demographics!$C$102:$H$102,MATCH('Chart Data'!D35,Demographics!$C$89:$H$89,0))</f>
        <v>6.3657775797313645E-4</v>
      </c>
    </row>
    <row r="36" spans="1:5" x14ac:dyDescent="0.35">
      <c r="B36" s="441"/>
      <c r="C36" s="439"/>
      <c r="D36" s="228" t="s">
        <v>99</v>
      </c>
      <c r="E36" s="234">
        <f t="array" ref="E36">INDEX(Demographics!$C$102:$H$102,MATCH('Chart Data'!D36,Demographics!$C$89:$H$89,0))</f>
        <v>2.8009421350818002E-3</v>
      </c>
    </row>
    <row r="37" spans="1:5" x14ac:dyDescent="0.35">
      <c r="B37" s="441"/>
      <c r="C37" s="439"/>
      <c r="D37" s="228" t="s">
        <v>100</v>
      </c>
      <c r="E37" s="234">
        <f t="array" ref="E37">INDEX(Demographics!$C$102:$H$102,MATCH('Chart Data'!D37,Demographics!$C$89:$H$89,0))</f>
        <v>7.6389330956776365E-4</v>
      </c>
    </row>
    <row r="38" spans="1:5" x14ac:dyDescent="0.35">
      <c r="B38" s="441"/>
      <c r="C38" s="439"/>
      <c r="D38" s="228" t="s">
        <v>101</v>
      </c>
      <c r="E38" s="234">
        <f t="array" ref="E38">INDEX(Demographics!$C$102:$H$102,MATCH('Chart Data'!D38,Demographics!$C$89:$H$89,0))</f>
        <v>3.1828887898656822E-4</v>
      </c>
    </row>
    <row r="39" spans="1:5" x14ac:dyDescent="0.35">
      <c r="B39" s="441"/>
      <c r="C39" s="439"/>
      <c r="D39" s="228" t="s">
        <v>102</v>
      </c>
      <c r="E39" s="234">
        <f t="array" ref="E39">INDEX(Demographics!$C$102:$H$102,MATCH('Chart Data'!D39,Demographics!$C$89:$H$89,0))</f>
        <v>1.1458399643516455E-3</v>
      </c>
    </row>
    <row r="40" spans="1:5" x14ac:dyDescent="0.35">
      <c r="B40" s="439" t="s">
        <v>233</v>
      </c>
      <c r="C40" s="439" t="s">
        <v>72</v>
      </c>
      <c r="D40" s="228" t="s">
        <v>241</v>
      </c>
      <c r="E40" s="229" t="e">
        <f>SUM(E41:E45)</f>
        <v>#N/A</v>
      </c>
    </row>
    <row r="41" spans="1:5" x14ac:dyDescent="0.35">
      <c r="B41" s="439"/>
      <c r="C41" s="439"/>
      <c r="D41" s="228" t="s">
        <v>98</v>
      </c>
      <c r="E41" s="234" t="e">
        <f t="array" ref="E41">INDEX(Demographics!$S$100:$X$100,MATCH('Chart Data'!D41,Demographics!$S$89:$X$89,0))</f>
        <v>#N/A</v>
      </c>
    </row>
    <row r="42" spans="1:5" x14ac:dyDescent="0.35">
      <c r="B42" s="439"/>
      <c r="C42" s="439"/>
      <c r="D42" s="228" t="s">
        <v>99</v>
      </c>
      <c r="E42" s="234" t="e">
        <f t="array" ref="E42">INDEX(Demographics!$S$100:$X$100,MATCH('Chart Data'!D42,Demographics!$S$89:$X$89,0))</f>
        <v>#N/A</v>
      </c>
    </row>
    <row r="43" spans="1:5" x14ac:dyDescent="0.35">
      <c r="B43" s="439"/>
      <c r="C43" s="439"/>
      <c r="D43" s="228" t="s">
        <v>100</v>
      </c>
      <c r="E43" s="234" t="e">
        <f t="array" ref="E43">INDEX(Demographics!$S$100:$X$100,MATCH('Chart Data'!D43,Demographics!$S$89:$X$89,0))</f>
        <v>#N/A</v>
      </c>
    </row>
    <row r="44" spans="1:5" x14ac:dyDescent="0.35">
      <c r="B44" s="439"/>
      <c r="C44" s="439"/>
      <c r="D44" s="228" t="s">
        <v>101</v>
      </c>
      <c r="E44" s="234" t="e">
        <f t="array" ref="E44">INDEX(Demographics!$S$100:$X$100,MATCH('Chart Data'!D44,Demographics!$S$89:$X$89,0))</f>
        <v>#N/A</v>
      </c>
    </row>
    <row r="45" spans="1:5" x14ac:dyDescent="0.35">
      <c r="B45" s="439"/>
      <c r="C45" s="439"/>
      <c r="D45" s="228" t="s">
        <v>102</v>
      </c>
      <c r="E45" s="234" t="e">
        <f t="array" ref="E45">INDEX(Demographics!$S$100:$X$100,MATCH('Chart Data'!D45,Demographics!$S$89:$X$89,0))</f>
        <v>#N/A</v>
      </c>
    </row>
    <row r="47" spans="1:5" x14ac:dyDescent="0.35">
      <c r="A47" s="144" t="s">
        <v>242</v>
      </c>
    </row>
    <row r="49" spans="1:6" x14ac:dyDescent="0.35">
      <c r="B49" s="228"/>
      <c r="C49" s="235" t="s">
        <v>69</v>
      </c>
      <c r="D49" s="235" t="s">
        <v>71</v>
      </c>
      <c r="E49" s="235" t="s">
        <v>72</v>
      </c>
      <c r="F49" s="235" t="s">
        <v>73</v>
      </c>
    </row>
    <row r="50" spans="1:6" x14ac:dyDescent="0.35">
      <c r="B50" s="236" t="s">
        <v>150</v>
      </c>
      <c r="C50" s="237">
        <f>Debt!C12</f>
        <v>11390</v>
      </c>
      <c r="D50" s="237">
        <f>Debt!D12</f>
        <v>2835</v>
      </c>
      <c r="E50" s="237">
        <f>Debt!E12</f>
        <v>2877</v>
      </c>
      <c r="F50" s="237">
        <f>Debt!F12</f>
        <v>796</v>
      </c>
    </row>
    <row r="52" spans="1:6" x14ac:dyDescent="0.35">
      <c r="A52" s="144" t="s">
        <v>243</v>
      </c>
    </row>
    <row r="54" spans="1:6" x14ac:dyDescent="0.35">
      <c r="B54" s="228"/>
      <c r="C54" s="235" t="s">
        <v>69</v>
      </c>
      <c r="D54" s="235" t="s">
        <v>71</v>
      </c>
      <c r="E54" s="235" t="s">
        <v>72</v>
      </c>
      <c r="F54" s="235" t="s">
        <v>73</v>
      </c>
    </row>
    <row r="55" spans="1:6" ht="15" thickBot="1" x14ac:dyDescent="0.4">
      <c r="B55" s="216" t="s">
        <v>151</v>
      </c>
      <c r="C55" s="238">
        <f>Debt!C13</f>
        <v>36281386.329999998</v>
      </c>
      <c r="D55" s="238">
        <f>Debt!D13</f>
        <v>8363125.9400000004</v>
      </c>
      <c r="E55" s="238">
        <f>Debt!E13</f>
        <v>8310367.71</v>
      </c>
      <c r="F55" s="238">
        <f>Debt!F13</f>
        <v>4734637</v>
      </c>
    </row>
    <row r="57" spans="1:6" x14ac:dyDescent="0.35">
      <c r="A57" s="144" t="s">
        <v>244</v>
      </c>
    </row>
    <row r="59" spans="1:6" x14ac:dyDescent="0.35">
      <c r="B59" s="241"/>
      <c r="C59" s="239" t="s">
        <v>191</v>
      </c>
      <c r="D59" s="239" t="s">
        <v>192</v>
      </c>
      <c r="E59" s="239" t="s">
        <v>195</v>
      </c>
    </row>
    <row r="60" spans="1:6" x14ac:dyDescent="0.35">
      <c r="B60" s="239" t="s">
        <v>69</v>
      </c>
      <c r="C60" s="242">
        <f>Funding!C13/1000000</f>
        <v>1.0748260000000001</v>
      </c>
      <c r="D60" s="242">
        <f>Funding!D13/1000000</f>
        <v>0.101688</v>
      </c>
      <c r="E60" s="242">
        <f>Funding!E13/1000000</f>
        <v>1.1765140000000001</v>
      </c>
    </row>
    <row r="61" spans="1:6" x14ac:dyDescent="0.35">
      <c r="B61" s="239" t="s">
        <v>71</v>
      </c>
      <c r="C61" s="242">
        <f>Funding!C14/1000000</f>
        <v>1.0748260000000001</v>
      </c>
      <c r="D61" s="242">
        <f>Funding!D14/1000000</f>
        <v>7.4999999999999997E-2</v>
      </c>
      <c r="E61" s="242">
        <f>Funding!E14/1000000</f>
        <v>1.149826</v>
      </c>
    </row>
    <row r="62" spans="1:6" x14ac:dyDescent="0.35">
      <c r="B62" s="240" t="s">
        <v>72</v>
      </c>
      <c r="C62" s="242">
        <f>Funding!C15/1000000</f>
        <v>1.175907</v>
      </c>
      <c r="D62" s="242">
        <f>Funding!D15/1000000</f>
        <v>7.4999999999999997E-2</v>
      </c>
      <c r="E62" s="242">
        <f>Funding!E15/1000000</f>
        <v>1.250907</v>
      </c>
    </row>
    <row r="63" spans="1:6" x14ac:dyDescent="0.35">
      <c r="B63" s="240" t="s">
        <v>73</v>
      </c>
      <c r="C63" s="242">
        <f>Funding!C17/1000000</f>
        <v>0.87127704000000006</v>
      </c>
      <c r="D63" s="242">
        <f>Funding!D17/1000000</f>
        <v>0.106266</v>
      </c>
      <c r="E63" s="242">
        <f>Funding!E17/1000000</f>
        <v>0.97754304000000003</v>
      </c>
    </row>
    <row r="65" spans="1:4" x14ac:dyDescent="0.35">
      <c r="A65" s="144" t="s">
        <v>245</v>
      </c>
    </row>
    <row r="67" spans="1:4" x14ac:dyDescent="0.35">
      <c r="B67" s="440" t="s">
        <v>216</v>
      </c>
      <c r="C67" s="239" t="s">
        <v>69</v>
      </c>
      <c r="D67" s="243">
        <f>Volume!C12</f>
        <v>17738</v>
      </c>
    </row>
    <row r="68" spans="1:4" x14ac:dyDescent="0.35">
      <c r="B68" s="440"/>
      <c r="C68" s="239" t="s">
        <v>71</v>
      </c>
      <c r="D68" s="243">
        <f>Volume!C13</f>
        <v>16625</v>
      </c>
    </row>
    <row r="69" spans="1:4" x14ac:dyDescent="0.35">
      <c r="B69" s="440"/>
      <c r="C69" s="240" t="s">
        <v>72</v>
      </c>
      <c r="D69" s="243">
        <f>Volume!C14</f>
        <v>14976</v>
      </c>
    </row>
    <row r="70" spans="1:4" x14ac:dyDescent="0.35">
      <c r="B70" s="440"/>
      <c r="C70" s="240" t="s">
        <v>73</v>
      </c>
      <c r="D70" s="243">
        <f>Volume!C16</f>
        <v>15709</v>
      </c>
    </row>
    <row r="71" spans="1:4" x14ac:dyDescent="0.35">
      <c r="B71" s="440" t="s">
        <v>217</v>
      </c>
      <c r="C71" s="239" t="s">
        <v>69</v>
      </c>
      <c r="D71" s="243">
        <f>Volume!D12</f>
        <v>0</v>
      </c>
    </row>
    <row r="72" spans="1:4" x14ac:dyDescent="0.35">
      <c r="B72" s="440"/>
      <c r="C72" s="239" t="s">
        <v>71</v>
      </c>
      <c r="D72" s="243">
        <f>Volume!D13</f>
        <v>0</v>
      </c>
    </row>
    <row r="73" spans="1:4" x14ac:dyDescent="0.35">
      <c r="B73" s="440"/>
      <c r="C73" s="240" t="s">
        <v>72</v>
      </c>
      <c r="D73" s="243">
        <f>Volume!D14</f>
        <v>0</v>
      </c>
    </row>
    <row r="74" spans="1:4" x14ac:dyDescent="0.35">
      <c r="B74" s="440"/>
      <c r="C74" s="240" t="s">
        <v>73</v>
      </c>
      <c r="D74" s="243">
        <f>Volume!D16</f>
        <v>15083</v>
      </c>
    </row>
    <row r="76" spans="1:4" x14ac:dyDescent="0.35">
      <c r="A76" s="144" t="s">
        <v>246</v>
      </c>
    </row>
    <row r="77" spans="1:4" x14ac:dyDescent="0.35">
      <c r="A77" s="144"/>
    </row>
    <row r="78" spans="1:4" x14ac:dyDescent="0.35">
      <c r="B78" s="244"/>
      <c r="C78" s="245" t="s">
        <v>247</v>
      </c>
      <c r="D78" s="245" t="s">
        <v>248</v>
      </c>
    </row>
    <row r="79" spans="1:4" x14ac:dyDescent="0.35">
      <c r="B79" s="232" t="s">
        <v>69</v>
      </c>
      <c r="C79" s="246" t="e">
        <f>Volume!#REF!</f>
        <v>#REF!</v>
      </c>
      <c r="D79" s="246" t="e">
        <f>Volume!#REF!</f>
        <v>#REF!</v>
      </c>
    </row>
    <row r="80" spans="1:4" x14ac:dyDescent="0.35">
      <c r="B80" s="232" t="s">
        <v>71</v>
      </c>
      <c r="C80" s="246" t="e">
        <f>Volume!#REF!</f>
        <v>#REF!</v>
      </c>
      <c r="D80" s="246" t="e">
        <f>Volume!#REF!</f>
        <v>#REF!</v>
      </c>
    </row>
    <row r="81" spans="1:4" x14ac:dyDescent="0.35">
      <c r="B81" s="232" t="s">
        <v>72</v>
      </c>
      <c r="C81" s="246" t="e">
        <f>Volume!#REF!</f>
        <v>#REF!</v>
      </c>
      <c r="D81" s="246" t="e">
        <f>Volume!#REF!</f>
        <v>#REF!</v>
      </c>
    </row>
    <row r="82" spans="1:4" x14ac:dyDescent="0.35">
      <c r="B82" s="232" t="s">
        <v>73</v>
      </c>
      <c r="C82" s="246" t="e">
        <f>Volume!#REF!</f>
        <v>#REF!</v>
      </c>
      <c r="D82" s="246" t="e">
        <f>Volume!#REF!</f>
        <v>#REF!</v>
      </c>
    </row>
    <row r="84" spans="1:4" x14ac:dyDescent="0.35">
      <c r="A84" s="144" t="s">
        <v>249</v>
      </c>
    </row>
    <row r="86" spans="1:4" x14ac:dyDescent="0.35">
      <c r="B86" s="247" t="s">
        <v>250</v>
      </c>
      <c r="C86" s="248" t="e">
        <f>#REF!</f>
        <v>#REF!</v>
      </c>
    </row>
    <row r="87" spans="1:4" x14ac:dyDescent="0.35">
      <c r="B87" s="247" t="s">
        <v>251</v>
      </c>
      <c r="C87" s="248" t="e">
        <f>#REF!</f>
        <v>#REF!</v>
      </c>
    </row>
    <row r="88" spans="1:4" x14ac:dyDescent="0.35">
      <c r="B88" s="247" t="s">
        <v>252</v>
      </c>
      <c r="C88" s="248" t="e">
        <f>#REF!</f>
        <v>#REF!</v>
      </c>
    </row>
    <row r="90" spans="1:4" x14ac:dyDescent="0.35">
      <c r="A90" s="144" t="s">
        <v>253</v>
      </c>
    </row>
    <row r="92" spans="1:4" x14ac:dyDescent="0.35">
      <c r="B92" s="439" t="s">
        <v>254</v>
      </c>
      <c r="C92" s="232" t="s">
        <v>69</v>
      </c>
      <c r="D92" s="243" t="e">
        <f t="array" ref="D92">INDEX(#REF!,MATCH('Chart Data'!$C92,#REF!,0))</f>
        <v>#REF!</v>
      </c>
    </row>
    <row r="93" spans="1:4" x14ac:dyDescent="0.35">
      <c r="B93" s="439"/>
      <c r="C93" s="232" t="s">
        <v>71</v>
      </c>
      <c r="D93" s="243" t="e">
        <f t="array" ref="D93">INDEX(#REF!,MATCH('Chart Data'!$C93,#REF!,0))</f>
        <v>#REF!</v>
      </c>
    </row>
    <row r="94" spans="1:4" x14ac:dyDescent="0.35">
      <c r="B94" s="439"/>
      <c r="C94" s="232" t="s">
        <v>72</v>
      </c>
      <c r="D94" s="243" t="e">
        <f t="array" ref="D94">INDEX(#REF!,MATCH('Chart Data'!$C94,#REF!,0))</f>
        <v>#REF!</v>
      </c>
    </row>
    <row r="95" spans="1:4" x14ac:dyDescent="0.35">
      <c r="B95" s="439"/>
      <c r="C95" s="232" t="s">
        <v>73</v>
      </c>
      <c r="D95" s="243" t="e">
        <f t="array" ref="D95">INDEX(#REF!,MATCH('Chart Data'!$C95,#REF!,0))</f>
        <v>#REF!</v>
      </c>
    </row>
    <row r="96" spans="1:4" x14ac:dyDescent="0.35">
      <c r="B96" s="439" t="s">
        <v>255</v>
      </c>
      <c r="C96" s="232" t="s">
        <v>69</v>
      </c>
      <c r="D96" s="243" t="e">
        <f t="array" ref="D96">INDEX(#REF!,MATCH('Chart Data'!$C96,#REF!,0))</f>
        <v>#REF!</v>
      </c>
    </row>
    <row r="97" spans="1:6" x14ac:dyDescent="0.35">
      <c r="B97" s="439"/>
      <c r="C97" s="232" t="s">
        <v>71</v>
      </c>
      <c r="D97" s="243" t="e">
        <f t="array" ref="D97">INDEX(#REF!,MATCH('Chart Data'!$C97,#REF!,0))</f>
        <v>#REF!</v>
      </c>
    </row>
    <row r="98" spans="1:6" x14ac:dyDescent="0.35">
      <c r="B98" s="439"/>
      <c r="C98" s="232" t="s">
        <v>72</v>
      </c>
      <c r="D98" s="243" t="e">
        <f t="array" ref="D98">INDEX(#REF!,MATCH('Chart Data'!$C98,#REF!,0))</f>
        <v>#REF!</v>
      </c>
    </row>
    <row r="99" spans="1:6" x14ac:dyDescent="0.35">
      <c r="B99" s="439"/>
      <c r="C99" s="232" t="s">
        <v>73</v>
      </c>
      <c r="D99" s="243" t="e">
        <f t="array" ref="D99">INDEX(#REF!,MATCH('Chart Data'!$C99,#REF!,0))</f>
        <v>#REF!</v>
      </c>
    </row>
    <row r="100" spans="1:6" x14ac:dyDescent="0.35">
      <c r="B100" s="439" t="s">
        <v>256</v>
      </c>
      <c r="C100" s="232" t="s">
        <v>69</v>
      </c>
      <c r="D100" s="243" t="e">
        <f t="array" ref="D100">INDEX(#REF!,MATCH('Chart Data'!$C100,#REF!,0))</f>
        <v>#REF!</v>
      </c>
    </row>
    <row r="101" spans="1:6" x14ac:dyDescent="0.35">
      <c r="B101" s="439"/>
      <c r="C101" s="232" t="s">
        <v>71</v>
      </c>
      <c r="D101" s="243" t="e">
        <f t="array" ref="D101">INDEX(#REF!,MATCH('Chart Data'!$C101,#REF!,0))</f>
        <v>#REF!</v>
      </c>
    </row>
    <row r="102" spans="1:6" x14ac:dyDescent="0.35">
      <c r="B102" s="439"/>
      <c r="C102" s="232" t="s">
        <v>72</v>
      </c>
      <c r="D102" s="243" t="e">
        <f t="array" ref="D102">INDEX(#REF!,MATCH('Chart Data'!$C102,#REF!,0))</f>
        <v>#REF!</v>
      </c>
    </row>
    <row r="103" spans="1:6" x14ac:dyDescent="0.35">
      <c r="B103" s="439"/>
      <c r="C103" s="232" t="s">
        <v>73</v>
      </c>
      <c r="D103" s="243" t="e">
        <f t="array" ref="D103">INDEX(#REF!,MATCH('Chart Data'!$C103,#REF!,0))</f>
        <v>#REF!</v>
      </c>
    </row>
    <row r="105" spans="1:6" x14ac:dyDescent="0.35">
      <c r="A105" s="144" t="s">
        <v>257</v>
      </c>
    </row>
    <row r="107" spans="1:6" x14ac:dyDescent="0.35">
      <c r="B107" s="244"/>
      <c r="C107" s="232" t="s">
        <v>69</v>
      </c>
      <c r="D107" s="232" t="s">
        <v>71</v>
      </c>
      <c r="E107" s="232" t="s">
        <v>72</v>
      </c>
      <c r="F107" s="232" t="s">
        <v>73</v>
      </c>
    </row>
    <row r="108" spans="1:6" x14ac:dyDescent="0.35">
      <c r="B108" s="249" t="s">
        <v>258</v>
      </c>
      <c r="C108" s="250">
        <f>'Financial Gain'!C13</f>
        <v>31878164.579999998</v>
      </c>
      <c r="D108" s="250">
        <f>'Financial Gain'!D13</f>
        <v>31633740.260000002</v>
      </c>
      <c r="E108" s="250">
        <f>'Financial Gain'!E13</f>
        <v>30466640.864</v>
      </c>
      <c r="F108" s="250">
        <f>'Financial Gain'!F13</f>
        <v>32324844.720000003</v>
      </c>
    </row>
    <row r="110" spans="1:6" x14ac:dyDescent="0.35">
      <c r="A110" s="144" t="s">
        <v>259</v>
      </c>
    </row>
    <row r="112" spans="1:6" x14ac:dyDescent="0.35">
      <c r="B112" s="244" t="s">
        <v>260</v>
      </c>
      <c r="C112" s="254" t="e">
        <f>#REF!</f>
        <v>#REF!</v>
      </c>
    </row>
    <row r="113" spans="2:3" x14ac:dyDescent="0.35">
      <c r="B113" s="244" t="s">
        <v>230</v>
      </c>
      <c r="C113" s="254"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61</v>
      </c>
    </row>
    <row r="3" spans="1:1" x14ac:dyDescent="0.35">
      <c r="A3" s="11" t="s">
        <v>261</v>
      </c>
    </row>
    <row r="4" spans="1:1" x14ac:dyDescent="0.35">
      <c r="A4" s="12" t="s">
        <v>262</v>
      </c>
    </row>
    <row r="5" spans="1:1" x14ac:dyDescent="0.35">
      <c r="A5" s="12" t="s">
        <v>263</v>
      </c>
    </row>
    <row r="6" spans="1:1" x14ac:dyDescent="0.35">
      <c r="A6" s="12" t="s">
        <v>264</v>
      </c>
    </row>
    <row r="7" spans="1:1" x14ac:dyDescent="0.35">
      <c r="A7" s="12" t="s">
        <v>265</v>
      </c>
    </row>
    <row r="8" spans="1:1" x14ac:dyDescent="0.35">
      <c r="A8" s="12" t="s">
        <v>266</v>
      </c>
    </row>
    <row r="9" spans="1:1" x14ac:dyDescent="0.35">
      <c r="A9" s="12" t="s">
        <v>267</v>
      </c>
    </row>
    <row r="10" spans="1:1" x14ac:dyDescent="0.35">
      <c r="A10" s="12" t="s">
        <v>268</v>
      </c>
    </row>
    <row r="11" spans="1:1" x14ac:dyDescent="0.35">
      <c r="A11" s="12" t="s">
        <v>269</v>
      </c>
    </row>
    <row r="12" spans="1:1" x14ac:dyDescent="0.35">
      <c r="A12" s="12" t="s">
        <v>270</v>
      </c>
    </row>
    <row r="13" spans="1:1" x14ac:dyDescent="0.35">
      <c r="A13" s="12" t="s">
        <v>271</v>
      </c>
    </row>
    <row r="14" spans="1:1" x14ac:dyDescent="0.35">
      <c r="A14" s="12" t="s">
        <v>272</v>
      </c>
    </row>
    <row r="15" spans="1:1" x14ac:dyDescent="0.35">
      <c r="A15" s="12" t="s">
        <v>273</v>
      </c>
    </row>
    <row r="16" spans="1:1" x14ac:dyDescent="0.35">
      <c r="A16" s="12" t="s">
        <v>274</v>
      </c>
    </row>
    <row r="17" spans="1:1" x14ac:dyDescent="0.35">
      <c r="A17" s="12" t="s">
        <v>275</v>
      </c>
    </row>
    <row r="18" spans="1:1" x14ac:dyDescent="0.35">
      <c r="A18" s="12" t="s">
        <v>276</v>
      </c>
    </row>
    <row r="19" spans="1:1" x14ac:dyDescent="0.35">
      <c r="A19" s="12" t="s">
        <v>277</v>
      </c>
    </row>
    <row r="20" spans="1:1" x14ac:dyDescent="0.35">
      <c r="A20" s="12" t="s">
        <v>278</v>
      </c>
    </row>
    <row r="21" spans="1:1" x14ac:dyDescent="0.35">
      <c r="A21" s="12" t="s">
        <v>279</v>
      </c>
    </row>
    <row r="22" spans="1:1" x14ac:dyDescent="0.35">
      <c r="A22" s="12" t="s">
        <v>280</v>
      </c>
    </row>
    <row r="23" spans="1:1" x14ac:dyDescent="0.35">
      <c r="A23" s="12" t="s">
        <v>281</v>
      </c>
    </row>
    <row r="24" spans="1:1" x14ac:dyDescent="0.35">
      <c r="A24" s="12" t="s">
        <v>282</v>
      </c>
    </row>
    <row r="25" spans="1:1" x14ac:dyDescent="0.35">
      <c r="A25" s="12" t="s">
        <v>283</v>
      </c>
    </row>
    <row r="26" spans="1:1" x14ac:dyDescent="0.35">
      <c r="A26" s="12" t="s">
        <v>284</v>
      </c>
    </row>
    <row r="27" spans="1:1" x14ac:dyDescent="0.35">
      <c r="A27" s="12" t="s">
        <v>285</v>
      </c>
    </row>
    <row r="28" spans="1:1" x14ac:dyDescent="0.35">
      <c r="A28" s="12" t="s">
        <v>286</v>
      </c>
    </row>
    <row r="29" spans="1:1" x14ac:dyDescent="0.35">
      <c r="A29" s="12" t="s">
        <v>287</v>
      </c>
    </row>
    <row r="30" spans="1:1" x14ac:dyDescent="0.35">
      <c r="A30" s="12" t="s">
        <v>288</v>
      </c>
    </row>
    <row r="31" spans="1:1" x14ac:dyDescent="0.35">
      <c r="A31" s="12" t="s">
        <v>289</v>
      </c>
    </row>
    <row r="32" spans="1:1" x14ac:dyDescent="0.35">
      <c r="A32" s="12" t="s">
        <v>290</v>
      </c>
    </row>
    <row r="33" spans="1:1" x14ac:dyDescent="0.35">
      <c r="A33" s="12" t="s">
        <v>291</v>
      </c>
    </row>
    <row r="34" spans="1:1" x14ac:dyDescent="0.35">
      <c r="A34" s="12"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4ea622ab-6d0b-4c8a-8736-27bd26b1fd54"/>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1543e12e-b41e-4b3f-8a83-41e12152c6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