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96CCE2F6-4568-4FA0-8EB9-9B9645516648}" xr6:coauthVersionLast="47" xr6:coauthVersionMax="47" xr10:uidLastSave="{72800815-BEA7-4724-B5C5-FB0A5633585B}"/>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U61" i="27" l="1"/>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F25" i="8"/>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K25" i="6" a="1"/>
  <c r="K25" i="6" s="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G23" i="6" a="1"/>
  <c r="G23" i="6" s="1"/>
  <c r="D55" i="31"/>
  <c r="C55" i="31"/>
  <c r="F50" i="31"/>
  <c r="E50" i="31"/>
  <c r="F55" i="31"/>
  <c r="D50" i="31"/>
  <c r="E55" i="31"/>
  <c r="C50" i="31"/>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P150" i="27"/>
  <c r="P152" i="27"/>
  <c r="C136" i="27"/>
  <c r="D28" i="27"/>
  <c r="E5" i="31" s="1"/>
  <c r="M150" i="27"/>
  <c r="C27" i="27"/>
  <c r="AD150" i="27"/>
  <c r="H26" i="27"/>
  <c r="G28" i="27"/>
  <c r="F21" i="8"/>
  <c r="AG150" i="27"/>
  <c r="AD153" i="27"/>
  <c r="J27" i="27"/>
  <c r="I44" i="27"/>
  <c r="D82" i="31"/>
  <c r="V30" i="6" a="1"/>
  <c r="V30" i="6" s="1"/>
  <c r="K98" i="27"/>
  <c r="K28" i="6" a="1"/>
  <c r="K28" i="6" s="1"/>
  <c r="I23" i="6" a="1"/>
  <c r="I23" i="6" s="1"/>
  <c r="K22" i="6" a="1"/>
  <c r="K22" i="6" s="1"/>
  <c r="L45" i="27"/>
  <c r="G23" i="8"/>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30" i="6" a="1"/>
  <c r="G30" i="6" s="1"/>
  <c r="J26" i="6" a="1"/>
  <c r="J26" i="6" s="1"/>
  <c r="J25" i="6" a="1"/>
  <c r="J25" i="6" s="1"/>
  <c r="J30" i="6" a="1"/>
  <c r="J30" i="6" s="1"/>
  <c r="J29" i="6" a="1"/>
  <c r="J29" i="6" s="1"/>
  <c r="J21" i="6" a="1"/>
  <c r="J21" i="6" s="1"/>
  <c r="D81" i="31"/>
  <c r="G22" i="8"/>
  <c r="F22" i="8"/>
  <c r="K24" i="6" a="1"/>
  <c r="K24" i="6" s="1"/>
  <c r="K23" i="6" a="1"/>
  <c r="K23" i="6" s="1"/>
  <c r="K21" i="6" a="1"/>
  <c r="K21" i="6" s="1"/>
  <c r="I25" i="6" a="1"/>
  <c r="I25" i="6" s="1"/>
  <c r="I22" i="6" a="1"/>
  <c r="I22" i="6" s="1"/>
  <c r="I32" i="6" a="1"/>
  <c r="I32" i="6" s="1"/>
  <c r="I24" i="6" a="1"/>
  <c r="I24" i="6" s="1"/>
  <c r="K32" i="6" a="1"/>
  <c r="K32" i="6" s="1"/>
  <c r="G21" i="6" a="1"/>
  <c r="G21" i="6" s="1"/>
  <c r="I30" i="6" a="1"/>
  <c r="I30" i="6" s="1"/>
  <c r="I29" i="6" a="1"/>
  <c r="I29" i="6" s="1"/>
  <c r="I28" i="6" a="1"/>
  <c r="I28" i="6" s="1"/>
  <c r="L118" i="27"/>
  <c r="N118" i="27"/>
  <c r="J118" i="27"/>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F21" i="6" a="1"/>
  <c r="F2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E28" i="27" l="1"/>
  <c r="H48" i="6"/>
  <c r="G32" i="6" a="1"/>
  <c r="G32" i="6" s="1"/>
  <c r="J23" i="6" a="1"/>
  <c r="J23" i="6" s="1"/>
  <c r="J154" i="27"/>
  <c r="I31" i="6" a="1"/>
  <c r="I31" i="6" s="1"/>
  <c r="K31" i="6" a="1"/>
  <c r="K31" i="6" s="1"/>
  <c r="K29" i="6" a="1"/>
  <c r="K29" i="6" s="1"/>
  <c r="I21" i="6"/>
  <c r="K27" i="6" a="1"/>
  <c r="K27" i="6" s="1"/>
  <c r="C25" i="27"/>
  <c r="P151" i="27"/>
  <c r="Q151" i="27" s="1"/>
  <c r="I60" i="27"/>
  <c r="C44" i="27"/>
  <c r="D137" i="27"/>
  <c r="I62" i="27"/>
  <c r="J64" i="27"/>
  <c r="J27" i="6" a="1"/>
  <c r="J27" i="6" s="1"/>
  <c r="J31" i="6" a="1"/>
  <c r="J31" i="6" s="1"/>
  <c r="K30" i="6" a="1"/>
  <c r="K30" i="6" s="1"/>
  <c r="J32" i="6" a="1"/>
  <c r="J32"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H40" i="6"/>
  <c r="F138" i="27"/>
  <c r="H139" i="27"/>
  <c r="J140" i="27"/>
  <c r="C141" i="27"/>
  <c r="E100" i="27"/>
  <c r="E30" i="31" s="1" a="1"/>
  <c r="E30" i="31" s="1"/>
  <c r="F139" i="27"/>
  <c r="H140" i="27"/>
  <c r="J141" i="27"/>
  <c r="D136" i="27"/>
  <c r="H43" i="6"/>
  <c r="F140" i="27"/>
  <c r="H141" i="27"/>
  <c r="J136" i="27"/>
  <c r="D38" i="27"/>
  <c r="F136" i="27"/>
  <c r="F141" i="27"/>
  <c r="J151" i="27"/>
  <c r="H136" i="27"/>
  <c r="C137" i="27"/>
  <c r="E31" i="9"/>
  <c r="J137" i="27"/>
  <c r="C138" i="27"/>
  <c r="H137" i="27"/>
  <c r="J138" i="27"/>
  <c r="C139" i="27"/>
  <c r="H56" i="6"/>
  <c r="F31" i="9"/>
  <c r="E102" i="27"/>
  <c r="E36" i="31" s="1" a="1"/>
  <c r="E36" i="31" s="1"/>
  <c r="D31" i="9"/>
  <c r="E17" i="8"/>
  <c r="C24" i="8" s="1"/>
  <c r="D36" i="9"/>
  <c r="H31" i="9"/>
  <c r="D13" i="12"/>
  <c r="D108" i="31" s="1"/>
  <c r="E13" i="12"/>
  <c r="E108" i="31" s="1"/>
  <c r="H28" i="6" a="1"/>
  <c r="H28" i="6" s="1"/>
  <c r="H23" i="6" a="1"/>
  <c r="H23" i="6" s="1"/>
  <c r="H25" i="6" a="1"/>
  <c r="H25" i="6" s="1"/>
  <c r="H44" i="6"/>
  <c r="H22" i="6" a="1"/>
  <c r="H22" i="6" s="1"/>
  <c r="H27" i="6" a="1"/>
  <c r="H27" i="6" s="1"/>
  <c r="H29" i="6" a="1"/>
  <c r="H29" i="6" s="1"/>
  <c r="H24" i="6" a="1"/>
  <c r="H24" i="6" s="1"/>
  <c r="H42" i="6"/>
  <c r="H30" i="6" a="1"/>
  <c r="H30" i="6" s="1"/>
  <c r="H32" i="6" a="1"/>
  <c r="H32" i="6" s="1"/>
  <c r="H65" i="6"/>
  <c r="H26" i="6" a="1"/>
  <c r="H26" i="6" s="1"/>
  <c r="H21" i="6" a="1"/>
  <c r="H21" i="6" s="1"/>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J152" i="27"/>
  <c r="Q150" i="27"/>
  <c r="L13" i="12"/>
  <c r="AA153" i="27"/>
  <c r="AH152" i="27"/>
  <c r="L43" i="6"/>
  <c r="AH151" i="27"/>
  <c r="L59" i="6"/>
  <c r="L46" i="6"/>
  <c r="L38" i="6"/>
  <c r="AH153" i="27"/>
  <c r="D101" i="31" a="1"/>
  <c r="D101" i="31" s="1"/>
  <c r="I48" i="27"/>
  <c r="L48" i="27"/>
  <c r="H48" i="27"/>
  <c r="K48" i="27"/>
  <c r="E83" i="27" l="1"/>
  <c r="H54" i="6"/>
  <c r="H38" i="6"/>
  <c r="H47" i="6"/>
  <c r="H61" i="6"/>
  <c r="H63" i="6"/>
  <c r="H45" i="6"/>
  <c r="H51" i="6"/>
  <c r="H58" i="6"/>
  <c r="H41" i="6"/>
  <c r="H52" i="6"/>
  <c r="H49" i="6"/>
  <c r="H55" i="6"/>
  <c r="H50" i="6"/>
  <c r="H60" i="6"/>
  <c r="H62" i="6"/>
  <c r="H57" i="6"/>
  <c r="H64" i="6"/>
  <c r="H46" i="6"/>
  <c r="H53" i="6"/>
  <c r="H39" i="6"/>
  <c r="H31" i="6" a="1"/>
  <c r="H31" i="6" s="1"/>
  <c r="N25" i="6" s="1" a="1"/>
  <c r="N25" i="6" s="1"/>
  <c r="H59" i="6"/>
  <c r="J153" i="27"/>
  <c r="C159" i="27" s="1"/>
  <c r="D82" i="27"/>
  <c r="D45" i="27"/>
  <c r="C82" i="27"/>
  <c r="E82" i="27"/>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E62" i="31"/>
  <c r="D20" i="8"/>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O159" i="27"/>
  <c r="E156" i="27"/>
  <c r="O156" i="27"/>
  <c r="C156" i="27"/>
  <c r="H159" i="27"/>
  <c r="X28" i="6" a="1"/>
  <c r="X28" i="6" s="1"/>
  <c r="AG158" i="27"/>
  <c r="E159" i="27"/>
  <c r="P156" i="27"/>
  <c r="J156" i="27"/>
  <c r="N156" i="27"/>
  <c r="X23" i="6" a="1"/>
  <c r="X23" i="6" s="1"/>
  <c r="I158" i="27"/>
  <c r="W157" i="27"/>
  <c r="H156" i="27"/>
  <c r="R156" i="27"/>
  <c r="X24" i="6" a="1"/>
  <c r="X24" i="6" s="1"/>
  <c r="X22" i="6" a="1"/>
  <c r="X22" i="6" s="1"/>
  <c r="S159" i="27"/>
  <c r="X25" i="6" a="1"/>
  <c r="X25" i="6" s="1"/>
  <c r="P159" i="27"/>
  <c r="AA157" i="27"/>
  <c r="X157" i="27"/>
  <c r="T157" i="27"/>
  <c r="AC157" i="27"/>
  <c r="AF157" i="27"/>
  <c r="AD157" i="27"/>
  <c r="AJ157" i="27"/>
  <c r="AI157" i="27"/>
  <c r="Z157" i="27"/>
  <c r="V157" i="27"/>
  <c r="U157" i="27"/>
  <c r="Y157" i="27"/>
  <c r="AB157" i="27"/>
  <c r="AE157" i="27"/>
  <c r="X29" i="6" a="1"/>
  <c r="X29" i="6" s="1"/>
  <c r="F156" i="27"/>
  <c r="G159" i="27" l="1"/>
  <c r="Q159" i="27"/>
  <c r="F159" i="27"/>
  <c r="D159" i="27"/>
  <c r="L159" i="27"/>
  <c r="I159" i="27"/>
  <c r="K159" i="27"/>
  <c r="M159" i="27"/>
  <c r="R159" i="27"/>
  <c r="C23" i="31"/>
  <c r="N21" i="6" a="1"/>
  <c r="N21" i="6" s="1"/>
  <c r="N32" i="6" a="1"/>
  <c r="N32" i="6" s="1"/>
  <c r="N26" i="6" a="1"/>
  <c r="N26" i="6" s="1"/>
  <c r="N30" i="6" a="1"/>
  <c r="N30" i="6" s="1"/>
  <c r="N28" i="6" a="1"/>
  <c r="N28" i="6" s="1"/>
  <c r="N27" i="6" a="1"/>
  <c r="N27" i="6" s="1"/>
  <c r="N29" i="6" a="1"/>
  <c r="N29" i="6" s="1"/>
  <c r="N22" i="6" a="1"/>
  <c r="N22" i="6" s="1"/>
  <c r="N23" i="6" a="1"/>
  <c r="N23" i="6" s="1"/>
  <c r="N31" i="6" a="1"/>
  <c r="N31" i="6" s="1"/>
  <c r="N24" i="6" a="1"/>
  <c r="N24" i="6" s="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<sst xmlns="http://schemas.openxmlformats.org/spreadsheetml/2006/main" count="896" uniqueCount="285">
  <si>
    <t>Common Advice Performance Management Reporting Framework Summary 2022/23</t>
  </si>
  <si>
    <t>Stirling</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</si>
  <si>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Stirling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</si>
  <si>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</si>
  <si>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</si>
  <si>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</si>
  <si>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</si>
  <si>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</si>
  <si>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</si>
  <si>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</si>
  <si>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</si>
  <si>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</si>
  <si>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</si>
  <si>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</si>
  <si>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</si>
  <si>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</si>
  <si>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</si>
  <si>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</si>
  <si>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</si>
  <si>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</si>
  <si>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</si>
  <si>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Stirling projects are reported and recorded seperately using the case management system. Data included in this report relates to the Advice Services Team only.</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</si>
  <si>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</si>
  <si>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Data is recorded for new clients only.</t>
  </si>
  <si>
    <t>Table C2.5</t>
  </si>
  <si>
    <t>Table C2.5 - 2022/23 figures include duplicates</t>
  </si>
  <si>
    <t>Prior to 2020/21 totals were calculated as an aggregate of breakdown figures. These breakdowns may have included the same client more than once and therefore the totals may have been overinflated. Therefore the totals are not directly comparable year on year.</t>
  </si>
  <si>
    <t>Table I2.1</t>
  </si>
  <si>
    <t xml:space="preserve">Table I2.1 - Funding has increased between 2019/20 and 2021/22 due to COVID recovery funding which has allowed the service to recruit an additional post. </t>
  </si>
  <si>
    <t>Table A1.1</t>
  </si>
  <si>
    <t>Table A1.1 - 2018/19 Total client figure includes new clients only as the service was unable to identify the number of ongoing clients from previous years</t>
  </si>
  <si>
    <t>In 2022/23 Stirling Council funded 1 service to deliver Money and Welfare Rights Advice.</t>
  </si>
  <si>
    <t>This service is delivered internally within the council.</t>
  </si>
  <si>
    <t xml:space="preserve">This services is listed below. </t>
  </si>
  <si>
    <t>Internal Service</t>
  </si>
  <si>
    <t>Service Name</t>
  </si>
  <si>
    <t>Advice Provided</t>
  </si>
  <si>
    <t>Stirling Council Advice Services</t>
  </si>
  <si>
    <t>Money &amp; Welfare Rights Advice</t>
  </si>
  <si>
    <t>Clients by Demographics</t>
  </si>
  <si>
    <t>Gender</t>
  </si>
  <si>
    <t>Table C2.1</t>
  </si>
  <si>
    <t>Age</t>
  </si>
  <si>
    <t>Table C2.2</t>
  </si>
  <si>
    <t>Ethnicity</t>
  </si>
  <si>
    <t>Table C2.3</t>
  </si>
  <si>
    <t>Household Income</t>
  </si>
  <si>
    <t>Table C2.4</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</si>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</sst>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5">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4" xfId="0" applyFont="1" applyBorder="1"/>
    <xf numFmtId="0" fontId="1" fillId="0" borderId="15" xfId="0" applyFont="1" applyBorder="1"/>
    <xf numFmtId="0" fontId="2" fillId="2" borderId="2" xfId="0" applyFont="1" applyFill="1" applyBorder="1" applyAlignment="1">
      <alignment horizontal="left"/>
    </xf>
    <xf numFmtId="0" fontId="2" fillId="2" borderId="16" xfId="0" applyFont="1" applyFill="1" applyBorder="1" applyAlignment="1">
      <alignment horizontal="center"/>
    </xf>
    <xf numFmtId="9" fontId="0" fillId="2" borderId="0" xfId="0" applyNumberFormat="1" applyFill="1"/>
    <xf numFmtId="0" fontId="2" fillId="2" borderId="17"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6" xfId="2" applyFont="1" applyFill="1" applyBorder="1"/>
    <xf numFmtId="9" fontId="2" fillId="2" borderId="0" xfId="2" applyFont="1" applyFill="1" applyBorder="1"/>
    <xf numFmtId="0" fontId="0" fillId="2" borderId="17"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6"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2"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6" xfId="0" applyFont="1" applyFill="1" applyBorder="1" applyAlignment="1">
      <alignment horizontal="center" wrapText="1"/>
    </xf>
    <xf numFmtId="9" fontId="2" fillId="2" borderId="12" xfId="2" applyFont="1" applyFill="1" applyBorder="1"/>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wrapText="1"/>
    </xf>
    <xf numFmtId="164" fontId="0" fillId="3" borderId="24" xfId="1" applyNumberFormat="1" applyFont="1" applyFill="1" applyBorder="1" applyAlignment="1">
      <alignment horizontal="center"/>
    </xf>
    <xf numFmtId="164" fontId="0" fillId="2" borderId="24" xfId="1" applyNumberFormat="1" applyFont="1" applyFill="1" applyBorder="1" applyAlignment="1">
      <alignment horizontal="center"/>
    </xf>
    <xf numFmtId="0" fontId="2" fillId="2" borderId="25" xfId="0" applyFont="1" applyFill="1" applyBorder="1" applyAlignment="1">
      <alignment horizontal="center" wrapText="1"/>
    </xf>
    <xf numFmtId="9" fontId="0" fillId="3" borderId="24" xfId="2" applyFont="1" applyFill="1" applyBorder="1" applyAlignment="1">
      <alignment wrapText="1"/>
    </xf>
    <xf numFmtId="9" fontId="0" fillId="2" borderId="24"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1"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6"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6"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2" xfId="0" applyFont="1" applyFill="1" applyBorder="1" applyAlignment="1">
      <alignment horizontal="center" wrapText="1"/>
    </xf>
    <xf numFmtId="0" fontId="0" fillId="2" borderId="37" xfId="0" applyFill="1" applyBorder="1" applyAlignment="1">
      <alignment horizontal="center" wrapText="1"/>
    </xf>
    <xf numFmtId="0" fontId="2" fillId="2" borderId="28" xfId="0" applyFont="1" applyFill="1" applyBorder="1" applyAlignment="1">
      <alignment horizontal="center" wrapText="1"/>
    </xf>
    <xf numFmtId="164" fontId="0" fillId="3" borderId="37" xfId="1" applyNumberFormat="1" applyFont="1" applyFill="1" applyBorder="1" applyAlignment="1">
      <alignment horizontal="right"/>
    </xf>
    <xf numFmtId="9" fontId="0" fillId="3" borderId="37" xfId="2" applyFont="1" applyFill="1" applyBorder="1" applyAlignment="1">
      <alignment horizontal="right" wrapText="1"/>
    </xf>
    <xf numFmtId="164" fontId="2" fillId="3" borderId="32" xfId="1" applyNumberFormat="1" applyFont="1" applyFill="1" applyBorder="1" applyAlignment="1">
      <alignment horizontal="right"/>
    </xf>
    <xf numFmtId="9" fontId="2" fillId="3" borderId="32" xfId="2" applyFont="1" applyFill="1" applyBorder="1" applyAlignment="1">
      <alignment horizontal="right" wrapText="1"/>
    </xf>
    <xf numFmtId="164" fontId="2" fillId="3" borderId="28" xfId="1" applyNumberFormat="1" applyFont="1" applyFill="1" applyBorder="1" applyAlignment="1">
      <alignment horizontal="right"/>
    </xf>
    <xf numFmtId="9" fontId="2" fillId="3" borderId="28" xfId="2" applyFont="1" applyFill="1" applyBorder="1" applyAlignment="1">
      <alignment horizontal="right" wrapText="1"/>
    </xf>
    <xf numFmtId="0" fontId="8" fillId="2" borderId="6" xfId="0" applyFont="1" applyFill="1" applyBorder="1" applyAlignment="1">
      <alignment horizontal="center" wrapText="1"/>
    </xf>
    <xf numFmtId="0" fontId="8" fillId="2" borderId="13" xfId="0" applyFont="1" applyFill="1" applyBorder="1" applyAlignment="1">
      <alignment horizontal="center" wrapText="1"/>
    </xf>
    <xf numFmtId="0" fontId="7" fillId="2" borderId="31" xfId="0" applyFont="1" applyFill="1" applyBorder="1" applyAlignment="1">
      <alignment horizontal="center" wrapText="1"/>
    </xf>
    <xf numFmtId="0" fontId="8"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2" fillId="2" borderId="39" xfId="0" applyFont="1" applyFill="1" applyBorder="1" applyAlignment="1">
      <alignment horizontal="right"/>
    </xf>
    <xf numFmtId="0" fontId="2" fillId="2" borderId="41" xfId="0" applyFont="1" applyFill="1" applyBorder="1" applyAlignment="1">
      <alignment horizontal="right"/>
    </xf>
    <xf numFmtId="0" fontId="2" fillId="2" borderId="42"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2"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2"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2" xfId="0" applyFont="1" applyFill="1" applyBorder="1"/>
    <xf numFmtId="0" fontId="0" fillId="2" borderId="12" xfId="0" applyFill="1" applyBorder="1"/>
    <xf numFmtId="0" fontId="0" fillId="2" borderId="11" xfId="0" applyFill="1" applyBorder="1"/>
    <xf numFmtId="0" fontId="0" fillId="3" borderId="16" xfId="0" applyFill="1" applyBorder="1"/>
    <xf numFmtId="9" fontId="0" fillId="2" borderId="1" xfId="2" applyFont="1" applyFill="1" applyBorder="1"/>
    <xf numFmtId="0" fontId="2" fillId="2" borderId="0" xfId="0" applyFont="1" applyFill="1" applyAlignment="1">
      <alignment horizontal="right"/>
    </xf>
    <xf numFmtId="164" fontId="0" fillId="3" borderId="17" xfId="1" applyNumberFormat="1" applyFont="1" applyFill="1" applyBorder="1" applyAlignment="1"/>
    <xf numFmtId="164" fontId="0" fillId="3" borderId="16"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2" xfId="1" applyNumberFormat="1" applyFont="1" applyFill="1" applyBorder="1" applyAlignment="1">
      <alignment horizontal="right"/>
    </xf>
    <xf numFmtId="164" fontId="0" fillId="2" borderId="37" xfId="1" applyNumberFormat="1" applyFont="1" applyFill="1" applyBorder="1" applyAlignment="1">
      <alignment horizontal="right"/>
    </xf>
    <xf numFmtId="164" fontId="2" fillId="2" borderId="28" xfId="1" applyNumberFormat="1" applyFont="1" applyFill="1" applyBorder="1" applyAlignment="1">
      <alignment horizontal="right"/>
    </xf>
    <xf numFmtId="9" fontId="2" fillId="2" borderId="0" xfId="2" applyFont="1" applyFill="1" applyBorder="1" applyAlignment="1">
      <alignment horizontal="right" wrapText="1"/>
    </xf>
    <xf numFmtId="9" fontId="2" fillId="2" borderId="32" xfId="2" applyFont="1" applyFill="1" applyBorder="1" applyAlignment="1">
      <alignment horizontal="right" wrapText="1"/>
    </xf>
    <xf numFmtId="9" fontId="0" fillId="2" borderId="37" xfId="2" applyFont="1" applyFill="1" applyBorder="1" applyAlignment="1">
      <alignment horizontal="right" wrapText="1"/>
    </xf>
    <xf numFmtId="9" fontId="2" fillId="2" borderId="28"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7" xfId="1" applyNumberFormat="1" applyFont="1" applyFill="1" applyBorder="1"/>
    <xf numFmtId="164" fontId="0" fillId="3" borderId="16"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0" xfId="0" applyFont="1" applyFill="1" applyBorder="1" applyAlignment="1">
      <alignment horizontal="left" indent="2"/>
    </xf>
    <xf numFmtId="9" fontId="16" fillId="3" borderId="40"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0" xfId="0" applyFont="1" applyFill="1" applyBorder="1" applyAlignment="1">
      <alignment horizontal="left" indent="2"/>
    </xf>
    <xf numFmtId="9" fontId="16" fillId="3" borderId="20"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4" xfId="5" applyNumberFormat="1" applyFont="1" applyFill="1" applyBorder="1" applyAlignment="1">
      <alignment horizontal="right"/>
    </xf>
    <xf numFmtId="0" fontId="0" fillId="2" borderId="39" xfId="0" applyFill="1" applyBorder="1"/>
    <xf numFmtId="9" fontId="0" fillId="2" borderId="39"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5"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1" xfId="0" applyFont="1" applyFill="1" applyBorder="1" applyAlignment="1">
      <alignment horizontal="center"/>
    </xf>
    <xf numFmtId="0" fontId="2" fillId="2" borderId="24" xfId="0" applyFont="1" applyFill="1" applyBorder="1" applyAlignment="1">
      <alignment horizontal="center"/>
    </xf>
    <xf numFmtId="164" fontId="1" fillId="3" borderId="24" xfId="1" applyNumberFormat="1" applyFont="1" applyFill="1" applyBorder="1" applyAlignment="1">
      <alignment horizontal="right"/>
    </xf>
    <xf numFmtId="164" fontId="1" fillId="2" borderId="24" xfId="1" applyNumberFormat="1" applyFont="1" applyFill="1" applyBorder="1" applyAlignment="1">
      <alignment horizontal="right"/>
    </xf>
    <xf numFmtId="0" fontId="0" fillId="2" borderId="24" xfId="0" applyFill="1" applyBorder="1" applyAlignment="1">
      <alignment horizontal="right"/>
    </xf>
    <xf numFmtId="0" fontId="2" fillId="2" borderId="23" xfId="0" applyFont="1" applyFill="1" applyBorder="1" applyAlignment="1">
      <alignment horizontal="center"/>
    </xf>
    <xf numFmtId="9" fontId="0" fillId="3" borderId="24" xfId="0" applyNumberFormat="1" applyFill="1" applyBorder="1" applyAlignment="1">
      <alignment horizontal="right"/>
    </xf>
    <xf numFmtId="9" fontId="0" fillId="2" borderId="24" xfId="0" applyNumberFormat="1" applyFill="1" applyBorder="1" applyAlignment="1">
      <alignment horizontal="right"/>
    </xf>
    <xf numFmtId="9" fontId="0" fillId="3" borderId="24" xfId="2" applyFont="1" applyFill="1" applyBorder="1" applyAlignment="1">
      <alignment horizontal="right" wrapText="1"/>
    </xf>
    <xf numFmtId="9" fontId="0" fillId="2" borderId="24"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6"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0" xfId="0" applyFont="1" applyFill="1" applyBorder="1" applyAlignment="1">
      <alignment horizontal="left" vertical="center" wrapText="1" indent="2"/>
    </xf>
    <xf numFmtId="0" fontId="0" fillId="2" borderId="43" xfId="0" applyFill="1" applyBorder="1" applyAlignment="1">
      <alignment horizontal="left" wrapText="1" indent="2"/>
    </xf>
    <xf numFmtId="0" fontId="13" fillId="4" borderId="43" xfId="0" applyFont="1" applyFill="1" applyBorder="1" applyAlignment="1">
      <alignment wrapText="1"/>
    </xf>
    <xf numFmtId="0" fontId="13" fillId="4" borderId="49" xfId="0" applyFont="1" applyFill="1" applyBorder="1"/>
    <xf numFmtId="0" fontId="0" fillId="2" borderId="52" xfId="0" applyFill="1" applyBorder="1" applyAlignment="1">
      <alignment horizontal="left" wrapText="1" indent="2"/>
    </xf>
    <xf numFmtId="0" fontId="12" fillId="0" borderId="51" xfId="0" applyFont="1" applyBorder="1" applyAlignment="1">
      <alignment horizontal="left" wrapText="1" indent="2"/>
    </xf>
    <xf numFmtId="0" fontId="12" fillId="0" borderId="43"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4" xfId="4" applyFill="1" applyBorder="1" applyAlignment="1">
      <alignment horizontal="left" vertical="center"/>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2"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2" xfId="5" applyNumberFormat="1" applyFont="1" applyFill="1" applyBorder="1" applyAlignment="1">
      <alignment horizontal="right"/>
    </xf>
    <xf numFmtId="166" fontId="16" fillId="3" borderId="18"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1" xfId="5" applyNumberFormat="1" applyFont="1" applyFill="1" applyBorder="1" applyAlignment="1">
      <alignment horizontal="right"/>
    </xf>
    <xf numFmtId="166" fontId="0" fillId="2" borderId="42" xfId="5" applyNumberFormat="1" applyFont="1" applyFill="1" applyBorder="1" applyAlignment="1">
      <alignment horizontal="right"/>
    </xf>
    <xf numFmtId="9" fontId="11" fillId="3" borderId="37" xfId="2" applyFont="1" applyFill="1" applyBorder="1" applyAlignment="1">
      <alignment horizontal="right"/>
    </xf>
    <xf numFmtId="9" fontId="0" fillId="2" borderId="37" xfId="2" applyFont="1" applyFill="1" applyBorder="1" applyAlignment="1">
      <alignment horizontal="right"/>
    </xf>
    <xf numFmtId="9" fontId="0" fillId="3" borderId="37" xfId="2" applyFont="1" applyFill="1" applyBorder="1" applyAlignment="1">
      <alignment horizontal="right"/>
    </xf>
    <xf numFmtId="9" fontId="16" fillId="3" borderId="58" xfId="2" applyFont="1" applyFill="1" applyBorder="1" applyAlignment="1">
      <alignment horizontal="right"/>
    </xf>
    <xf numFmtId="9" fontId="16" fillId="3" borderId="37" xfId="2" applyFont="1" applyFill="1" applyBorder="1" applyAlignment="1">
      <alignment horizontal="right"/>
    </xf>
    <xf numFmtId="9" fontId="16" fillId="3" borderId="61" xfId="2" applyFont="1" applyFill="1" applyBorder="1" applyAlignment="1">
      <alignment horizontal="right"/>
    </xf>
    <xf numFmtId="9" fontId="0" fillId="2" borderId="45"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8"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29"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29" xfId="2" applyFont="1" applyFill="1" applyBorder="1" applyAlignment="1">
      <alignment wrapText="1"/>
    </xf>
    <xf numFmtId="9" fontId="0" fillId="2" borderId="3" xfId="2" applyFont="1" applyFill="1" applyBorder="1" applyAlignment="1">
      <alignment horizontal="right" wrapText="1"/>
    </xf>
    <xf numFmtId="9" fontId="0" fillId="2" borderId="29" xfId="2" applyFont="1" applyFill="1" applyBorder="1" applyAlignment="1">
      <alignment horizontal="right" wrapText="1"/>
    </xf>
    <xf numFmtId="164" fontId="2" fillId="3" borderId="33" xfId="1" applyNumberFormat="1" applyFont="1" applyFill="1" applyBorder="1" applyAlignment="1">
      <alignment horizontal="right"/>
    </xf>
    <xf numFmtId="164" fontId="0" fillId="3" borderId="38" xfId="1" applyNumberFormat="1" applyFont="1" applyFill="1" applyBorder="1" applyAlignment="1">
      <alignment horizontal="right"/>
    </xf>
    <xf numFmtId="164" fontId="2" fillId="3" borderId="30"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0"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0" xfId="5" applyNumberFormat="1" applyFont="1" applyFill="1" applyBorder="1" applyAlignment="1">
      <alignment horizontal="right"/>
    </xf>
    <xf numFmtId="166" fontId="0" fillId="2" borderId="39"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6" xfId="0" applyFill="1" applyBorder="1" applyAlignment="1">
      <alignment horizontal="center" wrapText="1"/>
    </xf>
    <xf numFmtId="166" fontId="0" fillId="3" borderId="17" xfId="0" applyNumberFormat="1" applyFill="1" applyBorder="1" applyAlignment="1">
      <alignment horizontal="center"/>
    </xf>
    <xf numFmtId="166" fontId="0" fillId="3" borderId="16" xfId="0" applyNumberFormat="1" applyFill="1" applyBorder="1" applyAlignment="1">
      <alignment horizontal="center"/>
    </xf>
    <xf numFmtId="166" fontId="2" fillId="3" borderId="16" xfId="0" applyNumberFormat="1" applyFont="1" applyFill="1" applyBorder="1" applyAlignment="1">
      <alignment horizontal="center"/>
    </xf>
    <xf numFmtId="9" fontId="0" fillId="3" borderId="6" xfId="2" applyFont="1" applyFill="1" applyBorder="1" applyAlignment="1">
      <alignment horizontal="center"/>
    </xf>
    <xf numFmtId="9" fontId="0" fillId="3" borderId="13" xfId="2" applyFont="1" applyFill="1" applyBorder="1" applyAlignment="1">
      <alignment horizontal="center"/>
    </xf>
    <xf numFmtId="9" fontId="2" fillId="3" borderId="13" xfId="2" applyFont="1" applyFill="1" applyBorder="1" applyAlignment="1">
      <alignment horizontal="center"/>
    </xf>
    <xf numFmtId="0" fontId="18" fillId="3" borderId="13"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3" xfId="0" applyNumberFormat="1" applyFont="1" applyFill="1" applyBorder="1" applyAlignment="1">
      <alignment horizontal="right"/>
    </xf>
    <xf numFmtId="9" fontId="0" fillId="2" borderId="29" xfId="2" applyFont="1" applyFill="1" applyBorder="1"/>
    <xf numFmtId="9" fontId="1" fillId="3" borderId="24" xfId="2" applyFont="1" applyFill="1" applyBorder="1" applyAlignment="1">
      <alignment horizontal="right"/>
    </xf>
    <xf numFmtId="9" fontId="1" fillId="2" borderId="24"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4" xfId="2" applyFont="1" applyFill="1" applyBorder="1"/>
    <xf numFmtId="9" fontId="2" fillId="3" borderId="34" xfId="2" applyFont="1" applyFill="1" applyBorder="1"/>
    <xf numFmtId="9" fontId="2" fillId="3" borderId="29"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2" xfId="2" applyFont="1" applyFill="1" applyBorder="1" applyAlignment="1">
      <alignment horizontal="right"/>
    </xf>
    <xf numFmtId="9" fontId="0" fillId="2" borderId="32" xfId="2" applyFont="1" applyFill="1" applyBorder="1" applyAlignment="1">
      <alignment horizontal="right"/>
    </xf>
    <xf numFmtId="9" fontId="0" fillId="3" borderId="32" xfId="2" applyFont="1" applyFill="1" applyBorder="1" applyAlignment="1">
      <alignment horizontal="right"/>
    </xf>
    <xf numFmtId="9" fontId="16" fillId="3" borderId="56" xfId="2" applyFont="1" applyFill="1" applyBorder="1" applyAlignment="1">
      <alignment horizontal="right"/>
    </xf>
    <xf numFmtId="9" fontId="16" fillId="3" borderId="32" xfId="2" applyFont="1" applyFill="1" applyBorder="1" applyAlignment="1">
      <alignment horizontal="right"/>
    </xf>
    <xf numFmtId="9" fontId="16" fillId="3" borderId="62" xfId="2" applyFont="1" applyFill="1" applyBorder="1" applyAlignment="1">
      <alignment horizontal="right"/>
    </xf>
    <xf numFmtId="9" fontId="0" fillId="2" borderId="42"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39"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39"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2" xfId="1" applyNumberFormat="1" applyFont="1" applyFill="1" applyBorder="1" applyAlignment="1">
      <alignment horizontal="center" wrapText="1"/>
    </xf>
    <xf numFmtId="164" fontId="2" fillId="3" borderId="28"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2" xfId="1" applyNumberFormat="1" applyFont="1" applyFill="1" applyBorder="1" applyAlignment="1">
      <alignment horizontal="center" wrapText="1"/>
    </xf>
    <xf numFmtId="164" fontId="2" fillId="2" borderId="28"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30"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70" xfId="0" applyFont="1" applyFill="1" applyBorder="1" applyAlignment="1">
      <alignment horizontal="left" wrapText="1" indent="2"/>
    </xf>
    <xf numFmtId="0" fontId="11" fillId="5" borderId="70" xfId="0" applyFont="1" applyFill="1" applyBorder="1" applyAlignment="1">
      <alignment horizontal="left" wrapText="1" indent="2"/>
    </xf>
    <xf numFmtId="0" fontId="11" fillId="2" borderId="43"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7" xfId="0" applyFont="1" applyFill="1" applyBorder="1" applyAlignment="1">
      <alignment horizontal="left"/>
    </xf>
    <xf numFmtId="0" fontId="19" fillId="5" borderId="48"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8"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0" xfId="0" applyFont="1" applyFill="1" applyBorder="1" applyAlignment="1">
      <alignment horizontal="center"/>
    </xf>
    <xf numFmtId="1" fontId="2" fillId="2" borderId="18" xfId="0" applyNumberFormat="1" applyFont="1" applyFill="1" applyBorder="1" applyAlignment="1">
      <alignment horizontal="center"/>
    </xf>
    <xf numFmtId="1" fontId="2" fillId="2" borderId="20" xfId="0" applyNumberFormat="1" applyFont="1" applyFill="1" applyBorder="1" applyAlignment="1">
      <alignment horizontal="center"/>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2" fillId="2" borderId="19" xfId="0" applyFont="1" applyFill="1" applyBorder="1" applyAlignment="1">
      <alignment horizontal="center" wrapText="1"/>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64" xfId="0" applyFont="1" applyFill="1" applyBorder="1" applyAlignment="1">
      <alignment horizontal="center"/>
    </xf>
    <xf numFmtId="0" fontId="2" fillId="2" borderId="46" xfId="0" applyFont="1" applyFill="1" applyBorder="1" applyAlignment="1">
      <alignment horizontal="center"/>
    </xf>
    <xf numFmtId="0" fontId="2" fillId="2" borderId="67" xfId="0" applyFont="1" applyFill="1" applyBorder="1" applyAlignment="1">
      <alignment horizontal="center"/>
    </xf>
    <xf numFmtId="0" fontId="2" fillId="2" borderId="22" xfId="0" applyFont="1" applyFill="1" applyBorder="1" applyAlignment="1">
      <alignment horizontal="center"/>
    </xf>
    <xf numFmtId="1" fontId="2" fillId="2" borderId="64" xfId="0" applyNumberFormat="1" applyFont="1" applyFill="1" applyBorder="1" applyAlignment="1">
      <alignment horizontal="center"/>
    </xf>
    <xf numFmtId="0" fontId="2" fillId="2" borderId="62" xfId="0" applyFont="1" applyFill="1" applyBorder="1" applyAlignment="1">
      <alignment horizontal="center"/>
    </xf>
    <xf numFmtId="0" fontId="2" fillId="2" borderId="37" xfId="0" applyFont="1" applyFill="1" applyBorder="1" applyAlignment="1">
      <alignment horizontal="center"/>
    </xf>
    <xf numFmtId="0" fontId="2" fillId="2" borderId="61" xfId="0" applyFont="1" applyFill="1" applyBorder="1" applyAlignment="1">
      <alignment horizontal="center"/>
    </xf>
    <xf numFmtId="0" fontId="5" fillId="2" borderId="2" xfId="0" applyFont="1" applyFill="1" applyBorder="1" applyAlignment="1">
      <alignment horizontal="left" vertical="top"/>
    </xf>
    <xf numFmtId="0" fontId="2" fillId="2" borderId="44"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3" t="s">
        <v>1</v>
      </c>
      <c r="B2" s="403"/>
      <c r="C2" s="403"/>
    </row>
    <row r="4" spans="1:3" ht="72.5" x14ac:dyDescent="0.35">
      <c r="A4" s="156" t="s">
        <v>2</v>
      </c>
    </row>
    <row r="6" spans="1:3" ht="21" x14ac:dyDescent="0.5">
      <c r="A6" s="157" t="s">
        <v>3</v>
      </c>
    </row>
    <row r="7" spans="1:3" x14ac:dyDescent="0.35">
      <c r="A7" s="158" t="s">
        <v>4</v>
      </c>
    </row>
    <row r="9" spans="1:3" x14ac:dyDescent="0.35">
      <c r="A9" s="5" t="s">
        <v>5</v>
      </c>
    </row>
    <row r="10" spans="1:3" x14ac:dyDescent="0.35">
      <c r="A10" s="158" t="s">
        <v>6</v>
      </c>
    </row>
    <row r="11" spans="1:3" x14ac:dyDescent="0.35">
      <c r="A11" s="158" t="s">
        <v>7</v>
      </c>
    </row>
    <row r="12" spans="1:3" x14ac:dyDescent="0.35">
      <c r="A12" s="158" t="s">
        <v>8</v>
      </c>
    </row>
    <row r="13" spans="1:3" x14ac:dyDescent="0.35">
      <c r="A13" s="158" t="s">
        <v>9</v>
      </c>
    </row>
    <row r="14" spans="1:3" x14ac:dyDescent="0.35">
      <c r="A14" s="158" t="s">
        <v>10</v>
      </c>
    </row>
    <row r="15" spans="1:3" x14ac:dyDescent="0.35">
      <c r="A15" s="158"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4"/>
  <sheetViews>
    <sheetView zoomScaleNormal="100" workbookViewId="0">
      <selection activeCell="B29" sqref="B29"/>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Stirling</v>
      </c>
      <c r="C1" s="155"/>
      <c r="D1" s="155"/>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7" t="s">
        <v>18</v>
      </c>
      <c r="C11" s="5"/>
    </row>
    <row r="12" spans="1:4" ht="58" x14ac:dyDescent="0.35">
      <c r="B12" s="254" t="s">
        <v>19</v>
      </c>
      <c r="C12" s="154"/>
    </row>
    <row r="13" spans="1:4" ht="43.5" x14ac:dyDescent="0.35">
      <c r="B13" s="260" t="s">
        <v>20</v>
      </c>
      <c r="C13" s="154"/>
    </row>
    <row r="14" spans="1:4" ht="72.5" x14ac:dyDescent="0.35">
      <c r="B14" s="259" t="s">
        <v>21</v>
      </c>
      <c r="C14" s="154"/>
    </row>
    <row r="15" spans="1:4" x14ac:dyDescent="0.35">
      <c r="B15" s="256" t="s">
        <v>7</v>
      </c>
    </row>
    <row r="16" spans="1:4" ht="29" x14ac:dyDescent="0.35">
      <c r="B16" s="255" t="s">
        <v>22</v>
      </c>
    </row>
    <row r="17" spans="1:2" x14ac:dyDescent="0.35">
      <c r="B17" s="258" t="s">
        <v>23</v>
      </c>
    </row>
    <row r="18" spans="1:2" x14ac:dyDescent="0.35">
      <c r="A18" s="262" t="s">
        <v>24</v>
      </c>
      <c r="B18" s="258" t="s">
        <v>25</v>
      </c>
    </row>
    <row r="19" spans="1:2" x14ac:dyDescent="0.35">
      <c r="A19" s="261"/>
      <c r="B19" s="256" t="s">
        <v>8</v>
      </c>
    </row>
    <row r="20" spans="1:2" ht="29" x14ac:dyDescent="0.35">
      <c r="A20" s="261"/>
      <c r="B20" s="396" t="s">
        <v>26</v>
      </c>
    </row>
    <row r="21" spans="1:2" x14ac:dyDescent="0.35">
      <c r="A21" s="261"/>
      <c r="B21" s="256" t="s">
        <v>9</v>
      </c>
    </row>
    <row r="22" spans="1:2" x14ac:dyDescent="0.35">
      <c r="A22" s="263" t="s">
        <v>27</v>
      </c>
      <c r="B22" s="394" t="s">
        <v>28</v>
      </c>
    </row>
    <row r="23" spans="1:2" x14ac:dyDescent="0.35">
      <c r="A23" s="261"/>
      <c r="B23" s="256" t="s">
        <v>10</v>
      </c>
    </row>
    <row r="24" spans="1:2" x14ac:dyDescent="0.35">
      <c r="A24" s="263" t="s">
        <v>29</v>
      </c>
      <c r="B24" s="395" t="s">
        <v>30</v>
      </c>
    </row>
  </sheetData>
  <hyperlinks>
    <hyperlink ref="A3" location="Contents!A1" display="Return to Contents" xr:uid="{493EF0A1-0B02-49F9-A603-0FD5A8BB4B7F}"/>
    <hyperlink ref="A18" location="Demographics!A143" display="Table C2.5" xr:uid="{9C6643EA-6446-4D5E-BA4C-C5B698089865}"/>
    <hyperlink ref="A22" location="Funding!A8" display="Table I2.1" xr:uid="{C272FBB6-BB86-4B74-9471-BB5F16A77C72}"/>
    <hyperlink ref="A24" location="Volume!A8" display="Table A1.1" xr:uid="{BCCAC60F-06E0-405A-86CC-BC8B263F4A7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12" sqref="A12"/>
    </sheetView>
  </sheetViews>
  <sheetFormatPr defaultColWidth="9.1796875" defaultRowHeight="14.5" x14ac:dyDescent="0.35"/>
  <cols>
    <col min="1" max="3" width="43.26953125" style="2" customWidth="1"/>
    <col min="4" max="16384" width="9.1796875" style="2"/>
  </cols>
  <sheetData>
    <row r="1" spans="1:3" ht="18.5" x14ac:dyDescent="0.45">
      <c r="A1" s="403" t="str">
        <f>Contents!A2</f>
        <v>Stirling</v>
      </c>
      <c r="B1" s="403"/>
      <c r="C1" s="403"/>
    </row>
    <row r="2" spans="1:3" x14ac:dyDescent="0.35">
      <c r="A2" s="5" t="s">
        <v>6</v>
      </c>
    </row>
    <row r="3" spans="1:3" x14ac:dyDescent="0.35">
      <c r="A3" s="117" t="s">
        <v>12</v>
      </c>
    </row>
    <row r="5" spans="1:3" x14ac:dyDescent="0.35">
      <c r="A5" s="397" t="s">
        <v>31</v>
      </c>
      <c r="B5" s="397"/>
      <c r="C5" s="397"/>
    </row>
    <row r="6" spans="1:3" x14ac:dyDescent="0.35">
      <c r="A6" s="397" t="s">
        <v>32</v>
      </c>
      <c r="B6" s="397"/>
      <c r="C6" s="397"/>
    </row>
    <row r="7" spans="1:3" x14ac:dyDescent="0.35">
      <c r="A7" s="397" t="s">
        <v>33</v>
      </c>
      <c r="B7" s="397"/>
      <c r="C7" s="397"/>
    </row>
    <row r="8" spans="1:3" x14ac:dyDescent="0.35">
      <c r="A8" s="397"/>
      <c r="B8" s="397"/>
      <c r="C8" s="397"/>
    </row>
    <row r="9" spans="1:3" ht="15" thickBot="1" x14ac:dyDescent="0.4">
      <c r="A9" s="398" t="s">
        <v>34</v>
      </c>
      <c r="B9" s="397"/>
      <c r="C9" s="397"/>
    </row>
    <row r="10" spans="1:3" x14ac:dyDescent="0.35">
      <c r="A10" s="399" t="s">
        <v>35</v>
      </c>
      <c r="B10" s="400" t="s">
        <v>36</v>
      </c>
      <c r="C10" s="397"/>
    </row>
    <row r="11" spans="1:3" x14ac:dyDescent="0.35">
      <c r="A11" s="401" t="s">
        <v>37</v>
      </c>
      <c r="B11" s="402" t="s">
        <v>38</v>
      </c>
      <c r="C11" s="397"/>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A66" sqref="A66"/>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3" t="str">
        <f>Contents!A2</f>
        <v>Stirling</v>
      </c>
      <c r="B1" s="403"/>
      <c r="C1" s="403"/>
      <c r="N1" s="117"/>
    </row>
    <row r="2" spans="1:14" x14ac:dyDescent="0.35">
      <c r="A2" s="5" t="s">
        <v>39</v>
      </c>
    </row>
    <row r="3" spans="1:14" x14ac:dyDescent="0.35">
      <c r="A3" s="117" t="s">
        <v>12</v>
      </c>
    </row>
    <row r="4" spans="1:14" x14ac:dyDescent="0.35">
      <c r="A4" s="5"/>
    </row>
    <row r="5" spans="1:14" x14ac:dyDescent="0.35">
      <c r="A5" s="116" t="s">
        <v>40</v>
      </c>
      <c r="B5" s="116"/>
      <c r="C5" s="117" t="s">
        <v>41</v>
      </c>
    </row>
    <row r="6" spans="1:14" x14ac:dyDescent="0.35">
      <c r="A6" s="116" t="s">
        <v>42</v>
      </c>
      <c r="B6" s="116"/>
      <c r="C6" s="117" t="s">
        <v>43</v>
      </c>
    </row>
    <row r="7" spans="1:14" x14ac:dyDescent="0.35">
      <c r="A7" s="116" t="s">
        <v>44</v>
      </c>
      <c r="B7" s="116"/>
      <c r="C7" s="117" t="s">
        <v>45</v>
      </c>
    </row>
    <row r="8" spans="1:14" x14ac:dyDescent="0.35">
      <c r="A8" s="116" t="s">
        <v>46</v>
      </c>
      <c r="B8" s="116"/>
      <c r="C8" s="117" t="s">
        <v>47</v>
      </c>
    </row>
    <row r="9" spans="1:14" x14ac:dyDescent="0.35">
      <c r="A9" s="116" t="s">
        <v>48</v>
      </c>
      <c r="B9" s="116"/>
      <c r="C9" s="117" t="s">
        <v>24</v>
      </c>
    </row>
    <row r="11" spans="1:14" x14ac:dyDescent="0.35">
      <c r="A11" t="s">
        <v>49</v>
      </c>
    </row>
    <row r="12" spans="1:14" x14ac:dyDescent="0.35">
      <c r="A12" s="5"/>
    </row>
    <row r="13" spans="1:14" x14ac:dyDescent="0.35">
      <c r="C13" s="405" t="s">
        <v>50</v>
      </c>
      <c r="D13" s="406"/>
      <c r="E13" s="406"/>
      <c r="F13" s="406"/>
      <c r="G13" s="406"/>
      <c r="H13" s="406"/>
      <c r="I13" s="406"/>
      <c r="J13" s="420"/>
      <c r="K13" s="418" t="s">
        <v>51</v>
      </c>
      <c r="L13" s="419"/>
      <c r="M13" s="419"/>
      <c r="N13" s="419"/>
    </row>
    <row r="14" spans="1:14" x14ac:dyDescent="0.35">
      <c r="B14" s="142"/>
      <c r="C14" s="408" t="str">
        <f>A1</f>
        <v>Stirling</v>
      </c>
      <c r="D14" s="409"/>
      <c r="E14" s="409"/>
      <c r="F14" s="412"/>
      <c r="G14" s="408" t="s">
        <v>52</v>
      </c>
      <c r="H14" s="409"/>
      <c r="I14" s="409"/>
      <c r="J14" s="412"/>
      <c r="K14" s="421" t="str">
        <f>$A$1</f>
        <v>Stirling</v>
      </c>
      <c r="L14" s="409"/>
      <c r="M14" s="409"/>
      <c r="N14" s="409"/>
    </row>
    <row r="15" spans="1:14" ht="29.5" thickBot="1" x14ac:dyDescent="0.4">
      <c r="B15" s="146" t="s">
        <v>40</v>
      </c>
      <c r="C15" s="3" t="s">
        <v>53</v>
      </c>
      <c r="D15" s="147" t="s">
        <v>54</v>
      </c>
      <c r="E15" s="264" t="s">
        <v>55</v>
      </c>
      <c r="F15" s="264" t="s">
        <v>56</v>
      </c>
      <c r="G15" s="3" t="s">
        <v>53</v>
      </c>
      <c r="H15" s="147" t="s">
        <v>54</v>
      </c>
      <c r="I15" s="264" t="s">
        <v>55</v>
      </c>
      <c r="J15" s="264" t="s">
        <v>56</v>
      </c>
      <c r="K15" s="202" t="s">
        <v>53</v>
      </c>
      <c r="L15" s="147" t="s">
        <v>54</v>
      </c>
      <c r="M15" s="264" t="s">
        <v>57</v>
      </c>
      <c r="N15" s="264" t="s">
        <v>58</v>
      </c>
    </row>
    <row r="16" spans="1:14" x14ac:dyDescent="0.35">
      <c r="B16" s="142" t="s">
        <v>59</v>
      </c>
      <c r="C16" s="162"/>
      <c r="D16" s="161"/>
      <c r="E16" s="161"/>
      <c r="F16" s="161"/>
      <c r="G16" s="162"/>
      <c r="H16" s="161"/>
      <c r="I16" s="161"/>
      <c r="J16" s="161"/>
      <c r="K16" s="203"/>
      <c r="L16" s="161"/>
      <c r="M16" s="161"/>
      <c r="N16" s="161"/>
    </row>
    <row r="17" spans="1:14" x14ac:dyDescent="0.35">
      <c r="B17" s="4" t="s">
        <v>60</v>
      </c>
      <c r="C17" s="30">
        <v>842</v>
      </c>
      <c r="D17" s="31">
        <v>1096</v>
      </c>
      <c r="E17" s="31">
        <v>9</v>
      </c>
      <c r="F17" s="31">
        <v>0</v>
      </c>
      <c r="G17" s="30">
        <v>55010</v>
      </c>
      <c r="H17" s="31">
        <v>68302</v>
      </c>
      <c r="I17" s="31">
        <v>26646</v>
      </c>
      <c r="J17" s="31">
        <v>0</v>
      </c>
      <c r="K17" s="204" t="s">
        <v>61</v>
      </c>
      <c r="L17" s="31" t="s">
        <v>61</v>
      </c>
      <c r="M17" s="31" t="s">
        <v>61</v>
      </c>
      <c r="N17" s="31" t="s">
        <v>61</v>
      </c>
    </row>
    <row r="18" spans="1:14" x14ac:dyDescent="0.35">
      <c r="B18" s="1" t="s">
        <v>62</v>
      </c>
      <c r="C18" s="17">
        <v>769</v>
      </c>
      <c r="D18" s="18">
        <v>896</v>
      </c>
      <c r="E18" s="18">
        <v>1</v>
      </c>
      <c r="F18" s="18">
        <v>0</v>
      </c>
      <c r="G18" s="17">
        <v>79040.762000000002</v>
      </c>
      <c r="H18" s="18">
        <v>98579.547000000006</v>
      </c>
      <c r="I18" s="18">
        <v>39814.305</v>
      </c>
      <c r="J18" s="18">
        <v>2329.5949999999998</v>
      </c>
      <c r="K18" s="205" t="s">
        <v>61</v>
      </c>
      <c r="L18" s="18" t="s">
        <v>61</v>
      </c>
      <c r="M18" s="18" t="s">
        <v>61</v>
      </c>
      <c r="N18" s="18" t="s">
        <v>61</v>
      </c>
    </row>
    <row r="19" spans="1:14" x14ac:dyDescent="0.35">
      <c r="B19" s="4" t="s">
        <v>63</v>
      </c>
      <c r="C19" s="30">
        <v>689</v>
      </c>
      <c r="D19" s="31">
        <v>862</v>
      </c>
      <c r="E19" s="31">
        <v>7</v>
      </c>
      <c r="F19" s="31">
        <v>1</v>
      </c>
      <c r="G19" s="30">
        <v>83409.87</v>
      </c>
      <c r="H19" s="31">
        <v>102803.81</v>
      </c>
      <c r="I19" s="31">
        <v>47178.964999999997</v>
      </c>
      <c r="J19" s="31">
        <v>726.6</v>
      </c>
      <c r="K19" s="204" t="s">
        <v>61</v>
      </c>
      <c r="L19" s="31" t="s">
        <v>61</v>
      </c>
      <c r="M19" s="31" t="s">
        <v>61</v>
      </c>
      <c r="N19" s="31" t="s">
        <v>61</v>
      </c>
    </row>
    <row r="20" spans="1:14" x14ac:dyDescent="0.35">
      <c r="B20" s="1" t="s">
        <v>64</v>
      </c>
      <c r="C20" s="17">
        <v>635</v>
      </c>
      <c r="D20" s="18">
        <v>686</v>
      </c>
      <c r="E20" s="18">
        <v>16</v>
      </c>
      <c r="F20" s="18">
        <v>19</v>
      </c>
      <c r="G20" s="17">
        <v>70814.53</v>
      </c>
      <c r="H20" s="18">
        <v>93465.5</v>
      </c>
      <c r="I20" s="18">
        <v>43881.36</v>
      </c>
      <c r="J20" s="18">
        <v>1943.2</v>
      </c>
      <c r="K20" s="205" t="s">
        <v>61</v>
      </c>
      <c r="L20" s="18" t="s">
        <v>61</v>
      </c>
      <c r="M20" s="18" t="s">
        <v>61</v>
      </c>
      <c r="N20" s="18" t="s">
        <v>61</v>
      </c>
    </row>
    <row r="21" spans="1:14" x14ac:dyDescent="0.35">
      <c r="B21" s="4" t="s">
        <v>65</v>
      </c>
      <c r="C21" s="30">
        <v>622</v>
      </c>
      <c r="D21" s="31">
        <v>848</v>
      </c>
      <c r="E21" s="31">
        <v>54</v>
      </c>
      <c r="F21" s="31">
        <v>14</v>
      </c>
      <c r="G21" s="30">
        <v>59390.338400000001</v>
      </c>
      <c r="H21" s="31">
        <v>79996.281799999997</v>
      </c>
      <c r="I21" s="31">
        <v>63134.379399999998</v>
      </c>
      <c r="J21" s="31">
        <v>1689.1715999999999</v>
      </c>
      <c r="K21" s="204" t="s">
        <v>61</v>
      </c>
      <c r="L21" s="31" t="s">
        <v>61</v>
      </c>
      <c r="M21" s="31" t="s">
        <v>61</v>
      </c>
      <c r="N21" s="31" t="s">
        <v>61</v>
      </c>
    </row>
    <row r="22" spans="1:14" x14ac:dyDescent="0.35">
      <c r="B22" s="292" t="s">
        <v>66</v>
      </c>
      <c r="C22" s="293">
        <v>701</v>
      </c>
      <c r="D22" s="294">
        <v>912</v>
      </c>
      <c r="E22" s="294">
        <v>82</v>
      </c>
      <c r="F22" s="294">
        <v>1</v>
      </c>
      <c r="G22" s="293">
        <v>79982</v>
      </c>
      <c r="H22" s="294">
        <v>107010</v>
      </c>
      <c r="I22" s="294">
        <v>71809</v>
      </c>
      <c r="J22" s="294">
        <v>3967</v>
      </c>
      <c r="K22" s="295" t="s">
        <v>61</v>
      </c>
      <c r="L22" s="294" t="s">
        <v>61</v>
      </c>
      <c r="M22" s="294" t="s">
        <v>61</v>
      </c>
      <c r="N22" s="294" t="s">
        <v>61</v>
      </c>
    </row>
    <row r="23" spans="1:14" x14ac:dyDescent="0.35">
      <c r="B23" s="13" t="s">
        <v>67</v>
      </c>
      <c r="C23" s="19"/>
      <c r="D23" s="55"/>
      <c r="E23" s="55"/>
      <c r="F23" s="55"/>
      <c r="G23" s="19"/>
      <c r="H23" s="55"/>
      <c r="I23" s="55"/>
      <c r="J23" s="55"/>
      <c r="K23" s="206"/>
      <c r="L23" s="55"/>
      <c r="M23" s="55"/>
      <c r="N23" s="55"/>
    </row>
    <row r="24" spans="1:14" x14ac:dyDescent="0.35">
      <c r="B24" s="4" t="s">
        <v>60</v>
      </c>
      <c r="C24" s="32">
        <f t="shared" ref="C24:F29" si="0">IFERROR(C17/SUM($C17:$F17),"-")</f>
        <v>0.43246019517205958</v>
      </c>
      <c r="D24" s="33">
        <f t="shared" si="0"/>
        <v>0.56291730868002054</v>
      </c>
      <c r="E24" s="33">
        <f t="shared" si="0"/>
        <v>4.6224961479198771E-3</v>
      </c>
      <c r="F24" s="33">
        <f t="shared" si="0"/>
        <v>0</v>
      </c>
      <c r="G24" s="32">
        <f t="shared" ref="G24:J29" si="1">IFERROR(G17/SUM($G17:$J17),"-")</f>
        <v>0.3668360474266128</v>
      </c>
      <c r="H24" s="33">
        <f t="shared" si="1"/>
        <v>0.45547419944251055</v>
      </c>
      <c r="I24" s="33">
        <f t="shared" si="1"/>
        <v>0.17768975313087665</v>
      </c>
      <c r="J24" s="33">
        <f t="shared" si="1"/>
        <v>0</v>
      </c>
      <c r="K24" s="342">
        <v>0.48</v>
      </c>
      <c r="L24" s="33">
        <v>0.52</v>
      </c>
      <c r="M24" s="33">
        <v>0</v>
      </c>
      <c r="N24" s="33">
        <v>0</v>
      </c>
    </row>
    <row r="25" spans="1:14" x14ac:dyDescent="0.35">
      <c r="B25" s="1" t="s">
        <v>62</v>
      </c>
      <c r="C25" s="21">
        <f t="shared" si="0"/>
        <v>0.46158463385354143</v>
      </c>
      <c r="D25" s="22">
        <f t="shared" si="0"/>
        <v>0.53781512605042014</v>
      </c>
      <c r="E25" s="22">
        <f t="shared" si="0"/>
        <v>6.0024009603841532E-4</v>
      </c>
      <c r="F25" s="22">
        <f t="shared" si="0"/>
        <v>0</v>
      </c>
      <c r="G25" s="21">
        <f t="shared" si="1"/>
        <v>0.35966166811084332</v>
      </c>
      <c r="H25" s="22">
        <f t="shared" si="1"/>
        <v>0.44856961672043699</v>
      </c>
      <c r="I25" s="22">
        <f t="shared" si="1"/>
        <v>0.18116828568750246</v>
      </c>
      <c r="J25" s="22">
        <f t="shared" si="1"/>
        <v>1.0600429481217298E-2</v>
      </c>
      <c r="K25" s="343">
        <v>0.47599999999999998</v>
      </c>
      <c r="L25" s="22">
        <v>0.52400000000000002</v>
      </c>
      <c r="M25" s="22">
        <v>0</v>
      </c>
      <c r="N25" s="22">
        <v>0</v>
      </c>
    </row>
    <row r="26" spans="1:14" x14ac:dyDescent="0.35">
      <c r="B26" s="4" t="s">
        <v>63</v>
      </c>
      <c r="C26" s="32">
        <f t="shared" si="0"/>
        <v>0.44194996792815905</v>
      </c>
      <c r="D26" s="33">
        <f t="shared" si="0"/>
        <v>0.55291853752405384</v>
      </c>
      <c r="E26" s="33">
        <f t="shared" si="0"/>
        <v>4.4900577293136628E-3</v>
      </c>
      <c r="F26" s="33">
        <f t="shared" si="0"/>
        <v>6.4143681847338033E-4</v>
      </c>
      <c r="G26" s="32">
        <f t="shared" si="1"/>
        <v>0.35627088238730653</v>
      </c>
      <c r="H26" s="33">
        <f t="shared" si="1"/>
        <v>0.43910875417354095</v>
      </c>
      <c r="I26" s="33">
        <f t="shared" si="1"/>
        <v>0.20151681678283218</v>
      </c>
      <c r="J26" s="33">
        <f t="shared" si="1"/>
        <v>3.1035466563203722E-3</v>
      </c>
      <c r="K26" s="342" t="s">
        <v>61</v>
      </c>
      <c r="L26" s="33" t="s">
        <v>61</v>
      </c>
      <c r="M26" s="33" t="s">
        <v>61</v>
      </c>
      <c r="N26" s="33" t="s">
        <v>61</v>
      </c>
    </row>
    <row r="27" spans="1:14" x14ac:dyDescent="0.35">
      <c r="B27" s="1" t="s">
        <v>64</v>
      </c>
      <c r="C27" s="21">
        <f t="shared" si="0"/>
        <v>0.46828908554572274</v>
      </c>
      <c r="D27" s="22">
        <f t="shared" si="0"/>
        <v>0.50589970501474923</v>
      </c>
      <c r="E27" s="22">
        <f t="shared" si="0"/>
        <v>1.1799410029498525E-2</v>
      </c>
      <c r="F27" s="22">
        <f t="shared" si="0"/>
        <v>1.4011799410029498E-2</v>
      </c>
      <c r="G27" s="21">
        <f t="shared" si="1"/>
        <v>0.33704418356590871</v>
      </c>
      <c r="H27" s="22">
        <f t="shared" si="1"/>
        <v>0.44485225191891331</v>
      </c>
      <c r="I27" s="22">
        <f t="shared" si="1"/>
        <v>0.20885483748831948</v>
      </c>
      <c r="J27" s="22">
        <f t="shared" si="1"/>
        <v>9.2487270268583836E-3</v>
      </c>
      <c r="K27" s="343">
        <v>0.39130434782608697</v>
      </c>
      <c r="L27" s="22">
        <v>0.60869565217391297</v>
      </c>
      <c r="M27" s="22">
        <v>0</v>
      </c>
      <c r="N27" s="22">
        <v>0</v>
      </c>
    </row>
    <row r="28" spans="1:14" x14ac:dyDescent="0.35">
      <c r="B28" s="4" t="s">
        <v>65</v>
      </c>
      <c r="C28" s="32">
        <f t="shared" si="0"/>
        <v>0.40442132639791939</v>
      </c>
      <c r="D28" s="33">
        <f t="shared" si="0"/>
        <v>0.55136540962288683</v>
      </c>
      <c r="E28" s="33">
        <f t="shared" si="0"/>
        <v>3.5110533159947985E-2</v>
      </c>
      <c r="F28" s="296">
        <f t="shared" si="0"/>
        <v>9.1027308192457735E-3</v>
      </c>
      <c r="G28" s="33">
        <f t="shared" si="1"/>
        <v>0.29082948244450618</v>
      </c>
      <c r="H28" s="33">
        <f t="shared" si="1"/>
        <v>0.39173505085431315</v>
      </c>
      <c r="I28" s="33">
        <f t="shared" si="1"/>
        <v>0.30916373571895811</v>
      </c>
      <c r="J28" s="298">
        <f t="shared" si="1"/>
        <v>8.271730982222494E-3</v>
      </c>
      <c r="K28" s="33" t="s">
        <v>61</v>
      </c>
      <c r="L28" s="33" t="s">
        <v>61</v>
      </c>
      <c r="M28" s="33" t="s">
        <v>61</v>
      </c>
      <c r="N28" s="33" t="s">
        <v>61</v>
      </c>
    </row>
    <row r="29" spans="1:14" ht="15" thickBot="1" x14ac:dyDescent="0.4">
      <c r="B29" s="303" t="s">
        <v>66</v>
      </c>
      <c r="C29" s="133">
        <f t="shared" si="0"/>
        <v>0.41332547169811323</v>
      </c>
      <c r="D29" s="133">
        <f t="shared" si="0"/>
        <v>0.53773584905660377</v>
      </c>
      <c r="E29" s="133">
        <f t="shared" si="0"/>
        <v>4.8349056603773588E-2</v>
      </c>
      <c r="F29" s="337">
        <f t="shared" si="0"/>
        <v>5.8962264150943394E-4</v>
      </c>
      <c r="G29" s="133">
        <f t="shared" si="1"/>
        <v>0.30438257322048345</v>
      </c>
      <c r="H29" s="133">
        <f t="shared" si="1"/>
        <v>0.40724136881203193</v>
      </c>
      <c r="I29" s="133">
        <f>IFERROR(I22/SUM($G22:$J22),"-")</f>
        <v>0.27327909030018877</v>
      </c>
      <c r="J29" s="341">
        <f t="shared" si="1"/>
        <v>1.5096967667295865E-2</v>
      </c>
      <c r="K29" s="185" t="s">
        <v>61</v>
      </c>
      <c r="L29" s="185" t="s">
        <v>61</v>
      </c>
      <c r="M29" s="185" t="s">
        <v>61</v>
      </c>
      <c r="N29" s="185" t="s">
        <v>61</v>
      </c>
    </row>
    <row r="30" spans="1:14" x14ac:dyDescent="0.35">
      <c r="D30" s="15"/>
    </row>
    <row r="31" spans="1:14" ht="16.5" x14ac:dyDescent="0.35">
      <c r="A31" t="s">
        <v>68</v>
      </c>
    </row>
    <row r="32" spans="1:14" x14ac:dyDescent="0.35">
      <c r="A32" s="5"/>
    </row>
    <row r="33" spans="1:21" x14ac:dyDescent="0.35">
      <c r="B33" s="5" t="s">
        <v>69</v>
      </c>
      <c r="C33" s="405" t="s">
        <v>50</v>
      </c>
      <c r="D33" s="406"/>
      <c r="E33" s="406"/>
      <c r="F33" s="406"/>
      <c r="G33" s="406"/>
      <c r="H33" s="406"/>
      <c r="I33" s="406"/>
      <c r="J33" s="406"/>
      <c r="K33" s="406"/>
      <c r="L33" s="420"/>
      <c r="M33" s="423" t="s">
        <v>51</v>
      </c>
      <c r="N33" s="406"/>
      <c r="O33" s="406"/>
    </row>
    <row r="34" spans="1:21" x14ac:dyDescent="0.35">
      <c r="C34" s="408" t="str">
        <f>$A$1</f>
        <v>Stirling</v>
      </c>
      <c r="D34" s="409"/>
      <c r="E34" s="409"/>
      <c r="F34" s="409"/>
      <c r="G34" s="422"/>
      <c r="H34" s="408" t="s">
        <v>52</v>
      </c>
      <c r="I34" s="409"/>
      <c r="J34" s="409"/>
      <c r="K34" s="409"/>
      <c r="L34" s="412"/>
      <c r="M34" s="421" t="str">
        <f>$A$1</f>
        <v>Stirling</v>
      </c>
      <c r="N34" s="409"/>
      <c r="O34" s="409"/>
    </row>
    <row r="35" spans="1:21" ht="29.5" thickBot="1" x14ac:dyDescent="0.4">
      <c r="B35" s="36" t="s">
        <v>42</v>
      </c>
      <c r="C35" s="3" t="s">
        <v>70</v>
      </c>
      <c r="D35" s="147" t="s">
        <v>71</v>
      </c>
      <c r="E35" s="147" t="s">
        <v>72</v>
      </c>
      <c r="F35" s="264" t="s">
        <v>55</v>
      </c>
      <c r="G35" s="344" t="s">
        <v>56</v>
      </c>
      <c r="H35" s="3" t="s">
        <v>70</v>
      </c>
      <c r="I35" s="147" t="s">
        <v>71</v>
      </c>
      <c r="J35" s="147" t="s">
        <v>72</v>
      </c>
      <c r="K35" s="264" t="s">
        <v>55</v>
      </c>
      <c r="L35" s="264" t="s">
        <v>56</v>
      </c>
      <c r="M35" s="202" t="s">
        <v>70</v>
      </c>
      <c r="N35" s="147" t="s">
        <v>71</v>
      </c>
      <c r="O35" s="147" t="s">
        <v>72</v>
      </c>
    </row>
    <row r="36" spans="1:21" x14ac:dyDescent="0.35">
      <c r="B36" s="23" t="s">
        <v>59</v>
      </c>
      <c r="C36" s="16"/>
      <c r="D36" s="14"/>
      <c r="E36" s="14"/>
      <c r="F36" s="14"/>
      <c r="G36" s="345"/>
      <c r="H36" s="16"/>
      <c r="I36" s="14"/>
      <c r="J36" s="14"/>
      <c r="K36" s="14"/>
      <c r="L36" s="14"/>
      <c r="M36" s="207"/>
      <c r="N36" s="14"/>
      <c r="O36" s="14"/>
    </row>
    <row r="37" spans="1:21" x14ac:dyDescent="0.35">
      <c r="B37" s="123" t="s">
        <v>60</v>
      </c>
      <c r="C37" s="377">
        <v>248</v>
      </c>
      <c r="D37" s="29">
        <v>798</v>
      </c>
      <c r="E37" s="29">
        <v>1694</v>
      </c>
      <c r="F37" s="29">
        <v>54</v>
      </c>
      <c r="G37" s="346">
        <v>0</v>
      </c>
      <c r="H37" s="28">
        <v>24153</v>
      </c>
      <c r="I37" s="29">
        <v>49042</v>
      </c>
      <c r="J37" s="29">
        <v>37234</v>
      </c>
      <c r="K37" s="29">
        <v>29029</v>
      </c>
      <c r="L37" s="29">
        <v>0</v>
      </c>
      <c r="M37" s="57" t="s">
        <v>61</v>
      </c>
      <c r="N37" s="29" t="s">
        <v>61</v>
      </c>
      <c r="O37" s="29" t="s">
        <v>61</v>
      </c>
    </row>
    <row r="38" spans="1:21" x14ac:dyDescent="0.35">
      <c r="B38" s="124" t="s">
        <v>62</v>
      </c>
      <c r="C38" s="26">
        <f>IFERROR(SUM(D54:E54),"-")</f>
        <v>200</v>
      </c>
      <c r="D38" s="27">
        <f>IFERROR(SUM(F54:G54),"-")</f>
        <v>649</v>
      </c>
      <c r="E38" s="27">
        <v>773</v>
      </c>
      <c r="F38" s="27">
        <v>44</v>
      </c>
      <c r="G38" s="347">
        <v>0</v>
      </c>
      <c r="H38" s="26">
        <f>IFERROR(SUM(N54:O54),"-")</f>
        <v>40117</v>
      </c>
      <c r="I38" s="27">
        <f>IFERROR(SUM(P54:Q54),"-")</f>
        <v>73528</v>
      </c>
      <c r="J38" s="27">
        <v>55942</v>
      </c>
      <c r="K38" s="27">
        <v>38752</v>
      </c>
      <c r="L38" s="27">
        <v>0</v>
      </c>
      <c r="M38" s="58" t="s">
        <v>61</v>
      </c>
      <c r="N38" s="27" t="s">
        <v>61</v>
      </c>
      <c r="O38" s="27" t="s">
        <v>61</v>
      </c>
    </row>
    <row r="39" spans="1:21" x14ac:dyDescent="0.35">
      <c r="B39" s="123" t="s">
        <v>63</v>
      </c>
      <c r="C39" s="28">
        <f>IFERROR(SUM(D55:E55),"-")</f>
        <v>171</v>
      </c>
      <c r="D39" s="29">
        <f t="shared" ref="D39:D42" si="2">IFERROR(SUM(F55:G55),"-")</f>
        <v>539</v>
      </c>
      <c r="E39" s="29">
        <v>817</v>
      </c>
      <c r="F39" s="29">
        <v>32</v>
      </c>
      <c r="G39" s="346">
        <v>0</v>
      </c>
      <c r="H39" s="28">
        <f>IFERROR(SUM(N55:O55),"-")</f>
        <v>39660.404999999999</v>
      </c>
      <c r="I39" s="29">
        <f>IFERROR(SUM(P55:Q55),"-")</f>
        <v>78827.05</v>
      </c>
      <c r="J39" s="29">
        <v>71419.48</v>
      </c>
      <c r="K39" s="29">
        <v>25928.115000000002</v>
      </c>
      <c r="L39" s="29">
        <v>993.15499999999997</v>
      </c>
      <c r="M39" s="57" t="s">
        <v>61</v>
      </c>
      <c r="N39" s="29" t="s">
        <v>61</v>
      </c>
      <c r="O39" s="29" t="s">
        <v>61</v>
      </c>
    </row>
    <row r="40" spans="1:21" x14ac:dyDescent="0.35">
      <c r="B40" s="124" t="s">
        <v>64</v>
      </c>
      <c r="C40" s="26">
        <f>IFERROR(SUM(D56:E56),"-")</f>
        <v>162</v>
      </c>
      <c r="D40" s="27">
        <f t="shared" si="2"/>
        <v>504</v>
      </c>
      <c r="E40" s="27">
        <v>632</v>
      </c>
      <c r="F40" s="27">
        <v>58</v>
      </c>
      <c r="G40" s="347">
        <v>0</v>
      </c>
      <c r="H40" s="26">
        <f>IFERROR(SUM(N56:O56),"-")</f>
        <v>40224.090000000004</v>
      </c>
      <c r="I40" s="27">
        <f>IFERROR(SUM(P56:Q56),"-")</f>
        <v>76325.760000000009</v>
      </c>
      <c r="J40" s="27">
        <v>50817.19</v>
      </c>
      <c r="K40" s="27">
        <v>37272.120000000003</v>
      </c>
      <c r="L40" s="27">
        <v>3802.65</v>
      </c>
      <c r="M40" s="58" t="s">
        <v>61</v>
      </c>
      <c r="N40" s="27" t="s">
        <v>61</v>
      </c>
      <c r="O40" s="27" t="s">
        <v>61</v>
      </c>
    </row>
    <row r="41" spans="1:21" x14ac:dyDescent="0.35">
      <c r="B41" s="123" t="s">
        <v>65</v>
      </c>
      <c r="C41" s="28">
        <f t="shared" ref="C41:C42" si="3">IFERROR(SUM(D57:E57),"-")</f>
        <v>259</v>
      </c>
      <c r="D41" s="29">
        <f t="shared" si="2"/>
        <v>521</v>
      </c>
      <c r="E41" s="29">
        <v>729</v>
      </c>
      <c r="F41" s="29">
        <v>28</v>
      </c>
      <c r="G41" s="346">
        <v>0</v>
      </c>
      <c r="H41" s="28">
        <f>IFERROR(SUM(N57:O57),"-")</f>
        <v>34177.7408</v>
      </c>
      <c r="I41" s="29">
        <f>IFERROR(SUM(P57:Q57),"-")</f>
        <v>67765.080399999992</v>
      </c>
      <c r="J41" s="29">
        <v>51739.887199999997</v>
      </c>
      <c r="K41" s="29">
        <v>48147.5412</v>
      </c>
      <c r="L41" s="29">
        <v>1913.4616000000001</v>
      </c>
      <c r="M41" s="57" t="s">
        <v>61</v>
      </c>
      <c r="N41" s="29" t="s">
        <v>61</v>
      </c>
      <c r="O41" s="29" t="s">
        <v>61</v>
      </c>
    </row>
    <row r="42" spans="1:21" x14ac:dyDescent="0.35">
      <c r="B42" s="85" t="s">
        <v>66</v>
      </c>
      <c r="C42" s="299">
        <f t="shared" si="3"/>
        <v>212</v>
      </c>
      <c r="D42" s="300">
        <f t="shared" si="2"/>
        <v>546</v>
      </c>
      <c r="E42" s="300">
        <v>898</v>
      </c>
      <c r="F42" s="300">
        <v>39</v>
      </c>
      <c r="G42" s="348">
        <v>0</v>
      </c>
      <c r="H42" s="299">
        <f>IFERROR(SUM(N58:O58),"-")</f>
        <v>38592</v>
      </c>
      <c r="I42" s="300">
        <f>IFERROR(SUM(P58:Q58),"-")</f>
        <v>84218</v>
      </c>
      <c r="J42" s="300">
        <v>70477</v>
      </c>
      <c r="K42" s="300">
        <v>61067</v>
      </c>
      <c r="L42" s="300">
        <v>3063</v>
      </c>
      <c r="M42" s="301" t="s">
        <v>61</v>
      </c>
      <c r="N42" s="300" t="s">
        <v>61</v>
      </c>
      <c r="O42" s="300" t="s">
        <v>61</v>
      </c>
    </row>
    <row r="43" spans="1:21" x14ac:dyDescent="0.35">
      <c r="B43" s="24" t="s">
        <v>67</v>
      </c>
      <c r="C43" s="162"/>
      <c r="D43" s="161"/>
      <c r="E43" s="161"/>
      <c r="F43" s="161"/>
      <c r="G43" s="349"/>
      <c r="H43" s="162"/>
      <c r="I43" s="161"/>
      <c r="J43" s="161"/>
      <c r="K43" s="161"/>
      <c r="L43" s="161"/>
      <c r="M43" s="203"/>
      <c r="N43" s="161"/>
      <c r="O43" s="161"/>
    </row>
    <row r="44" spans="1:21" x14ac:dyDescent="0.35">
      <c r="A44" s="15"/>
      <c r="B44" s="123" t="s">
        <v>60</v>
      </c>
      <c r="C44" s="42">
        <f>IFERROR(C37/SUM($C37:$G37),"")</f>
        <v>8.8761632068718677E-2</v>
      </c>
      <c r="D44" s="43">
        <f t="shared" ref="D44:G48" si="4">IFERROR(D37/SUM($C37:$G37),"")</f>
        <v>0.28561202576950606</v>
      </c>
      <c r="E44" s="43">
        <f t="shared" si="4"/>
        <v>0.60629921259842523</v>
      </c>
      <c r="F44" s="43">
        <f t="shared" si="4"/>
        <v>1.9327129563350035E-2</v>
      </c>
      <c r="G44" s="350">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0.309</v>
      </c>
      <c r="N44" s="43">
        <v>0.39900000000000002</v>
      </c>
      <c r="O44" s="43">
        <v>0.29199999999999998</v>
      </c>
      <c r="U44" s="15"/>
    </row>
    <row r="45" spans="1:21" x14ac:dyDescent="0.35">
      <c r="B45" s="124" t="s">
        <v>62</v>
      </c>
      <c r="C45" s="44">
        <f>IFERROR(C38/SUM($C38:$G38),"")</f>
        <v>0.12004801920768307</v>
      </c>
      <c r="D45" s="45">
        <f t="shared" si="4"/>
        <v>0.3895558223289316</v>
      </c>
      <c r="E45" s="45">
        <f t="shared" si="4"/>
        <v>0.46398559423769509</v>
      </c>
      <c r="F45" s="45">
        <f t="shared" si="4"/>
        <v>2.6410564225690276E-2</v>
      </c>
      <c r="G45" s="351">
        <f t="shared" si="4"/>
        <v>0</v>
      </c>
      <c r="H45" s="44">
        <f t="shared" si="5"/>
        <v>0.19255636246694091</v>
      </c>
      <c r="I45" s="45">
        <f t="shared" si="5"/>
        <v>0.3529248004454279</v>
      </c>
      <c r="J45" s="45">
        <f t="shared" si="5"/>
        <v>0.26851429641113761</v>
      </c>
      <c r="K45" s="45">
        <f t="shared" si="5"/>
        <v>0.18600454067649361</v>
      </c>
      <c r="L45" s="45">
        <f t="shared" si="5"/>
        <v>0</v>
      </c>
      <c r="M45" s="209">
        <v>0.309</v>
      </c>
      <c r="N45" s="45">
        <v>0.39</v>
      </c>
      <c r="O45" s="45">
        <v>0.3</v>
      </c>
      <c r="U45" s="15"/>
    </row>
    <row r="46" spans="1:21" x14ac:dyDescent="0.35">
      <c r="B46" s="123" t="s">
        <v>63</v>
      </c>
      <c r="C46" s="42">
        <f>IFERROR(C39/SUM($C39:$G39),"")</f>
        <v>0.10968569595894805</v>
      </c>
      <c r="D46" s="43">
        <f t="shared" si="4"/>
        <v>0.34573444515715201</v>
      </c>
      <c r="E46" s="43">
        <f t="shared" si="4"/>
        <v>0.52405388069275172</v>
      </c>
      <c r="F46" s="43">
        <f t="shared" si="4"/>
        <v>2.052597819114817E-2</v>
      </c>
      <c r="G46" s="350">
        <f t="shared" si="4"/>
        <v>0</v>
      </c>
      <c r="H46" s="42">
        <f t="shared" si="5"/>
        <v>0.18291165118486316</v>
      </c>
      <c r="I46" s="43">
        <f t="shared" si="5"/>
        <v>0.36354610785068303</v>
      </c>
      <c r="J46" s="43">
        <f t="shared" si="5"/>
        <v>0.3293827940880662</v>
      </c>
      <c r="K46" s="43">
        <f t="shared" si="5"/>
        <v>0.11957906952188256</v>
      </c>
      <c r="L46" s="43">
        <f t="shared" si="5"/>
        <v>4.5803773545051484E-3</v>
      </c>
      <c r="M46" s="208" t="s">
        <v>61</v>
      </c>
      <c r="N46" s="43" t="s">
        <v>61</v>
      </c>
      <c r="O46" s="43" t="s">
        <v>61</v>
      </c>
      <c r="U46" s="15"/>
    </row>
    <row r="47" spans="1:21" x14ac:dyDescent="0.35">
      <c r="B47" s="124" t="s">
        <v>64</v>
      </c>
      <c r="C47" s="44">
        <f>IFERROR(C40/SUM($C40:$G40),"")</f>
        <v>0.11946902654867257</v>
      </c>
      <c r="D47" s="45">
        <f t="shared" si="4"/>
        <v>0.37168141592920356</v>
      </c>
      <c r="E47" s="45">
        <f t="shared" si="4"/>
        <v>0.46607669616519176</v>
      </c>
      <c r="F47" s="45">
        <f t="shared" si="4"/>
        <v>4.2772861356932153E-2</v>
      </c>
      <c r="G47" s="351">
        <f t="shared" si="4"/>
        <v>0</v>
      </c>
      <c r="H47" s="44">
        <f t="shared" si="5"/>
        <v>0.19297515215397526</v>
      </c>
      <c r="I47" s="45">
        <f t="shared" si="5"/>
        <v>0.3661729861202031</v>
      </c>
      <c r="J47" s="45">
        <f t="shared" si="5"/>
        <v>0.24379557057195006</v>
      </c>
      <c r="K47" s="45">
        <f t="shared" si="5"/>
        <v>0.17881307018011408</v>
      </c>
      <c r="L47" s="45">
        <f t="shared" si="5"/>
        <v>1.8243220973757617E-2</v>
      </c>
      <c r="M47" s="209">
        <v>0.13043478260869601</v>
      </c>
      <c r="N47" s="45">
        <v>0.34782608695652201</v>
      </c>
      <c r="O47" s="45">
        <v>0.52173913043478304</v>
      </c>
      <c r="U47" s="15"/>
    </row>
    <row r="48" spans="1:21" x14ac:dyDescent="0.35">
      <c r="B48" s="123" t="s">
        <v>65</v>
      </c>
      <c r="C48" s="42">
        <f>IFERROR(C41/SUM($C41:$G41),"")</f>
        <v>0.16851008458035133</v>
      </c>
      <c r="D48" s="43">
        <f t="shared" si="4"/>
        <v>0.33897202342225113</v>
      </c>
      <c r="E48" s="43">
        <f t="shared" si="4"/>
        <v>0.47430058555627846</v>
      </c>
      <c r="F48" s="43">
        <f t="shared" si="4"/>
        <v>1.8217306441119064E-2</v>
      </c>
      <c r="G48" s="350">
        <f t="shared" si="4"/>
        <v>0</v>
      </c>
      <c r="H48" s="42">
        <f t="shared" si="5"/>
        <v>0.16774869073848497</v>
      </c>
      <c r="I48" s="43">
        <f t="shared" si="5"/>
        <v>0.3325996174354558</v>
      </c>
      <c r="J48" s="43">
        <f t="shared" si="5"/>
        <v>0.25394593479850186</v>
      </c>
      <c r="K48" s="43">
        <f t="shared" si="5"/>
        <v>0.23631424457924566</v>
      </c>
      <c r="L48" s="43">
        <f t="shared" si="5"/>
        <v>9.3915124483115817E-3</v>
      </c>
      <c r="M48" s="208" t="s">
        <v>61</v>
      </c>
      <c r="N48" s="43" t="s">
        <v>61</v>
      </c>
      <c r="O48" s="43" t="s">
        <v>61</v>
      </c>
      <c r="U48" s="15"/>
    </row>
    <row r="49" spans="2:22" ht="15" thickBot="1" x14ac:dyDescent="0.4">
      <c r="B49" s="303" t="s">
        <v>66</v>
      </c>
      <c r="C49" s="302">
        <f t="shared" ref="C49:G49" si="6">IFERROR(C42/SUM($C42:$G42),"")</f>
        <v>0.12507374631268436</v>
      </c>
      <c r="D49" s="302">
        <f t="shared" si="6"/>
        <v>0.32212389380530976</v>
      </c>
      <c r="E49" s="302">
        <f t="shared" si="6"/>
        <v>0.52979351032448374</v>
      </c>
      <c r="F49" s="302">
        <f t="shared" si="6"/>
        <v>2.3008849557522124E-2</v>
      </c>
      <c r="G49" s="304">
        <f t="shared" si="6"/>
        <v>0</v>
      </c>
      <c r="H49" s="302">
        <f t="shared" ref="H49:L49" si="7">IFERROR(H42/SUM($H42:$L42),"")</f>
        <v>0.14992016844264364</v>
      </c>
      <c r="I49" s="302">
        <f t="shared" si="7"/>
        <v>0.32716564951032762</v>
      </c>
      <c r="J49" s="302">
        <f t="shared" si="7"/>
        <v>0.27378533663277871</v>
      </c>
      <c r="K49" s="302">
        <f t="shared" si="7"/>
        <v>0.23722986438347118</v>
      </c>
      <c r="L49" s="305">
        <f t="shared" si="7"/>
        <v>1.1898981030778853E-2</v>
      </c>
      <c r="M49" s="302" t="s">
        <v>61</v>
      </c>
      <c r="N49" s="302" t="s">
        <v>61</v>
      </c>
      <c r="O49" s="302" t="s">
        <v>61</v>
      </c>
      <c r="U49" s="15"/>
    </row>
    <row r="50" spans="2:22" x14ac:dyDescent="0.35">
      <c r="C50" s="15"/>
      <c r="D50" s="15"/>
      <c r="E50" s="15"/>
      <c r="F50" s="15"/>
      <c r="I50" s="15"/>
    </row>
    <row r="51" spans="2:22" x14ac:dyDescent="0.35">
      <c r="B51" s="5" t="s">
        <v>73</v>
      </c>
      <c r="C51" s="405" t="str">
        <f>$A$1</f>
        <v>Stirling</v>
      </c>
      <c r="D51" s="406"/>
      <c r="E51" s="406"/>
      <c r="F51" s="406"/>
      <c r="G51" s="406"/>
      <c r="H51" s="406"/>
      <c r="I51" s="406"/>
      <c r="J51" s="406"/>
      <c r="K51" s="406"/>
      <c r="L51" s="407"/>
      <c r="M51" s="405" t="s">
        <v>52</v>
      </c>
      <c r="N51" s="406"/>
      <c r="O51" s="406"/>
      <c r="P51" s="406"/>
      <c r="Q51" s="406"/>
      <c r="R51" s="406"/>
      <c r="S51" s="406"/>
      <c r="T51" s="406"/>
      <c r="U51" s="406"/>
      <c r="V51" s="406"/>
    </row>
    <row r="52" spans="2:22" ht="29.5" thickBot="1" x14ac:dyDescent="0.4">
      <c r="B52" s="36" t="s">
        <v>42</v>
      </c>
      <c r="C52" s="3" t="s">
        <v>74</v>
      </c>
      <c r="D52" s="147" t="s">
        <v>75</v>
      </c>
      <c r="E52" s="147" t="s">
        <v>76</v>
      </c>
      <c r="F52" s="147" t="s">
        <v>77</v>
      </c>
      <c r="G52" s="147" t="s">
        <v>78</v>
      </c>
      <c r="H52" s="147" t="s">
        <v>79</v>
      </c>
      <c r="I52" s="147" t="s">
        <v>80</v>
      </c>
      <c r="J52" s="147" t="s">
        <v>81</v>
      </c>
      <c r="K52" s="369" t="s">
        <v>55</v>
      </c>
      <c r="L52" s="370" t="s">
        <v>56</v>
      </c>
      <c r="M52" s="3" t="s">
        <v>74</v>
      </c>
      <c r="N52" s="147" t="s">
        <v>75</v>
      </c>
      <c r="O52" s="147" t="s">
        <v>76</v>
      </c>
      <c r="P52" s="147" t="s">
        <v>77</v>
      </c>
      <c r="Q52" s="147" t="s">
        <v>78</v>
      </c>
      <c r="R52" s="147" t="s">
        <v>79</v>
      </c>
      <c r="S52" s="147" t="s">
        <v>80</v>
      </c>
      <c r="T52" s="147" t="s">
        <v>81</v>
      </c>
      <c r="U52" s="369" t="s">
        <v>55</v>
      </c>
      <c r="V52" s="376" t="s">
        <v>56</v>
      </c>
    </row>
    <row r="53" spans="2:22" x14ac:dyDescent="0.35">
      <c r="B53" s="34" t="s">
        <v>82</v>
      </c>
      <c r="C53" s="16"/>
      <c r="D53" s="14"/>
      <c r="E53" s="14"/>
      <c r="F53" s="14"/>
      <c r="G53" s="14"/>
      <c r="H53" s="14"/>
      <c r="I53" s="14"/>
      <c r="J53" s="14"/>
      <c r="M53" s="16"/>
      <c r="N53" s="14"/>
      <c r="O53" s="14"/>
      <c r="P53" s="14"/>
      <c r="Q53" s="14"/>
      <c r="R53" s="14"/>
      <c r="S53" s="14"/>
      <c r="T53" s="14"/>
    </row>
    <row r="54" spans="2:22" x14ac:dyDescent="0.35">
      <c r="B54" s="37" t="s">
        <v>62</v>
      </c>
      <c r="C54" s="28">
        <v>0</v>
      </c>
      <c r="D54" s="29">
        <v>63</v>
      </c>
      <c r="E54" s="29">
        <v>137</v>
      </c>
      <c r="F54" s="29">
        <v>209</v>
      </c>
      <c r="G54" s="29">
        <v>440</v>
      </c>
      <c r="H54" s="29">
        <v>187</v>
      </c>
      <c r="I54" s="29">
        <v>158</v>
      </c>
      <c r="J54" s="29">
        <v>428</v>
      </c>
      <c r="K54" s="371">
        <v>44</v>
      </c>
      <c r="L54" s="371">
        <v>0</v>
      </c>
      <c r="M54" s="28">
        <v>803</v>
      </c>
      <c r="N54" s="29">
        <v>13350</v>
      </c>
      <c r="O54" s="29">
        <v>26767</v>
      </c>
      <c r="P54" s="29">
        <v>31774</v>
      </c>
      <c r="Q54" s="29">
        <v>41754</v>
      </c>
      <c r="R54" s="29">
        <v>20258</v>
      </c>
      <c r="S54" s="29">
        <v>12890</v>
      </c>
      <c r="T54" s="29">
        <v>21652</v>
      </c>
      <c r="U54" s="371">
        <v>38752</v>
      </c>
      <c r="V54" s="371">
        <v>0</v>
      </c>
    </row>
    <row r="55" spans="2:22" x14ac:dyDescent="0.35">
      <c r="B55" s="35" t="s">
        <v>63</v>
      </c>
      <c r="C55" s="26">
        <v>0</v>
      </c>
      <c r="D55" s="27">
        <v>46</v>
      </c>
      <c r="E55" s="27">
        <v>125</v>
      </c>
      <c r="F55" s="27">
        <v>144</v>
      </c>
      <c r="G55" s="27">
        <v>395</v>
      </c>
      <c r="H55" s="27">
        <v>183</v>
      </c>
      <c r="I55" s="27">
        <v>175</v>
      </c>
      <c r="J55" s="27">
        <v>459</v>
      </c>
      <c r="K55" s="372">
        <v>32</v>
      </c>
      <c r="L55" s="372">
        <v>0</v>
      </c>
      <c r="M55" s="26">
        <v>1386.04</v>
      </c>
      <c r="N55" s="27">
        <v>13035.18</v>
      </c>
      <c r="O55" s="27">
        <v>26625.224999999999</v>
      </c>
      <c r="P55" s="27">
        <v>29913.205000000002</v>
      </c>
      <c r="Q55" s="27">
        <v>48913.845000000001</v>
      </c>
      <c r="R55" s="27">
        <v>15458</v>
      </c>
      <c r="S55" s="27">
        <v>11277</v>
      </c>
      <c r="T55" s="27">
        <v>12860</v>
      </c>
      <c r="U55" s="372">
        <v>25928.115000000002</v>
      </c>
      <c r="V55" s="372">
        <v>993.15499999999997</v>
      </c>
    </row>
    <row r="56" spans="2:22" x14ac:dyDescent="0.35">
      <c r="B56" s="37" t="s">
        <v>64</v>
      </c>
      <c r="C56" s="28">
        <v>0</v>
      </c>
      <c r="D56" s="29">
        <v>44</v>
      </c>
      <c r="E56" s="29">
        <v>118</v>
      </c>
      <c r="F56" s="29">
        <v>155</v>
      </c>
      <c r="G56" s="29">
        <v>349</v>
      </c>
      <c r="H56" s="29">
        <v>136</v>
      </c>
      <c r="I56" s="29">
        <v>146</v>
      </c>
      <c r="J56" s="29">
        <v>350</v>
      </c>
      <c r="K56" s="371">
        <v>58</v>
      </c>
      <c r="L56" s="371">
        <v>0</v>
      </c>
      <c r="M56" s="28">
        <v>716.78</v>
      </c>
      <c r="N56" s="29">
        <v>12014.19</v>
      </c>
      <c r="O56" s="29">
        <v>28209.9</v>
      </c>
      <c r="P56" s="29">
        <v>31531.25</v>
      </c>
      <c r="Q56" s="29">
        <v>44794.51</v>
      </c>
      <c r="R56" s="29">
        <v>10376.07</v>
      </c>
      <c r="S56" s="29">
        <v>8816.4</v>
      </c>
      <c r="T56" s="29">
        <v>14202.62</v>
      </c>
      <c r="U56" s="371">
        <v>37272.120000000003</v>
      </c>
      <c r="V56" s="371">
        <v>3802.65</v>
      </c>
    </row>
    <row r="57" spans="2:22" x14ac:dyDescent="0.35">
      <c r="B57" s="35" t="s">
        <v>65</v>
      </c>
      <c r="C57" s="26">
        <v>1</v>
      </c>
      <c r="D57" s="27">
        <v>78</v>
      </c>
      <c r="E57" s="27">
        <v>181</v>
      </c>
      <c r="F57" s="27">
        <v>159</v>
      </c>
      <c r="G57" s="27">
        <v>362</v>
      </c>
      <c r="H57" s="27">
        <v>135</v>
      </c>
      <c r="I57" s="27">
        <v>150</v>
      </c>
      <c r="J57" s="27">
        <v>444</v>
      </c>
      <c r="K57" s="372">
        <v>28</v>
      </c>
      <c r="L57" s="372">
        <v>0</v>
      </c>
      <c r="M57" s="26">
        <v>858.46</v>
      </c>
      <c r="N57" s="27">
        <v>11061.195</v>
      </c>
      <c r="O57" s="27">
        <v>23116.5458</v>
      </c>
      <c r="P57" s="27">
        <v>26742.036199999999</v>
      </c>
      <c r="Q57" s="27">
        <v>41023.044199999997</v>
      </c>
      <c r="R57" s="27">
        <v>12905.844999999999</v>
      </c>
      <c r="S57" s="27">
        <v>9459.74</v>
      </c>
      <c r="T57" s="27">
        <v>11147.205</v>
      </c>
      <c r="U57" s="372">
        <v>48147.5412</v>
      </c>
      <c r="V57" s="372">
        <v>1913.4616000000001</v>
      </c>
    </row>
    <row r="58" spans="2:22" x14ac:dyDescent="0.35">
      <c r="B58" s="37" t="s">
        <v>66</v>
      </c>
      <c r="C58" s="28">
        <v>1</v>
      </c>
      <c r="D58" s="29">
        <v>76</v>
      </c>
      <c r="E58" s="29">
        <v>136</v>
      </c>
      <c r="F58" s="29">
        <v>186</v>
      </c>
      <c r="G58" s="29">
        <v>360</v>
      </c>
      <c r="H58" s="29">
        <v>167</v>
      </c>
      <c r="I58" s="29">
        <v>174</v>
      </c>
      <c r="J58" s="29">
        <v>557</v>
      </c>
      <c r="K58" s="373">
        <v>39</v>
      </c>
      <c r="L58" s="374">
        <v>0</v>
      </c>
      <c r="M58" s="28">
        <v>1009</v>
      </c>
      <c r="N58" s="29">
        <v>10658</v>
      </c>
      <c r="O58" s="29">
        <v>27934</v>
      </c>
      <c r="P58" s="29">
        <v>34934</v>
      </c>
      <c r="Q58" s="29">
        <v>49284</v>
      </c>
      <c r="R58" s="29">
        <v>13941</v>
      </c>
      <c r="S58" s="29">
        <v>13873</v>
      </c>
      <c r="T58" s="29">
        <v>19875</v>
      </c>
      <c r="U58" s="373">
        <v>61067</v>
      </c>
      <c r="V58" s="373">
        <v>3063</v>
      </c>
    </row>
    <row r="59" spans="2:22" x14ac:dyDescent="0.35">
      <c r="B59" s="40" t="s">
        <v>83</v>
      </c>
      <c r="C59" s="38"/>
      <c r="D59" s="39"/>
      <c r="E59" s="39"/>
      <c r="F59" s="39"/>
      <c r="G59" s="39"/>
      <c r="H59" s="39"/>
      <c r="I59" s="39"/>
      <c r="J59" s="39"/>
      <c r="M59" s="38"/>
      <c r="N59" s="39"/>
      <c r="O59" s="39"/>
      <c r="P59" s="39"/>
      <c r="Q59" s="39"/>
      <c r="R59" s="39"/>
      <c r="S59" s="39"/>
      <c r="T59" s="39"/>
    </row>
    <row r="60" spans="2:22" x14ac:dyDescent="0.35">
      <c r="B60" s="37" t="s">
        <v>62</v>
      </c>
      <c r="C60" s="32">
        <f>IFERROR(C54/SUM($C54:$L54),"-")</f>
        <v>0</v>
      </c>
      <c r="D60" s="33">
        <f t="shared" ref="D60:L60" si="8">IFERROR(D54/SUM($C54:$L54),"-")</f>
        <v>3.7815126050420166E-2</v>
      </c>
      <c r="E60" s="33">
        <f t="shared" si="8"/>
        <v>8.2232893157262898E-2</v>
      </c>
      <c r="F60" s="33">
        <f t="shared" si="8"/>
        <v>0.12545018007202882</v>
      </c>
      <c r="G60" s="33">
        <f t="shared" si="8"/>
        <v>0.26410564225690275</v>
      </c>
      <c r="H60" s="33">
        <f t="shared" si="8"/>
        <v>0.11224489795918367</v>
      </c>
      <c r="I60" s="33">
        <f t="shared" si="8"/>
        <v>9.4837935174069632E-2</v>
      </c>
      <c r="J60" s="33">
        <f t="shared" si="8"/>
        <v>0.25690276110444177</v>
      </c>
      <c r="K60" s="33">
        <f t="shared" si="8"/>
        <v>2.6410564225690276E-2</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5">
        <f t="shared" si="9"/>
        <v>0.18630769230769231</v>
      </c>
      <c r="V60" s="375">
        <f t="shared" si="9"/>
        <v>0</v>
      </c>
    </row>
    <row r="61" spans="2:22" x14ac:dyDescent="0.35">
      <c r="B61" s="35" t="s">
        <v>63</v>
      </c>
      <c r="C61" s="21">
        <f t="shared" ref="C61:L61" si="10">IFERROR(C55/SUM($C55:$L55),"-")</f>
        <v>0</v>
      </c>
      <c r="D61" s="22">
        <f t="shared" si="10"/>
        <v>2.9506093649775498E-2</v>
      </c>
      <c r="E61" s="22">
        <f t="shared" si="10"/>
        <v>8.0179602309172551E-2</v>
      </c>
      <c r="F61" s="22">
        <f t="shared" si="10"/>
        <v>9.2366901860166772E-2</v>
      </c>
      <c r="G61" s="22">
        <f t="shared" si="10"/>
        <v>0.25336754329698524</v>
      </c>
      <c r="H61" s="22">
        <f t="shared" si="10"/>
        <v>0.11738293778062861</v>
      </c>
      <c r="I61" s="22">
        <f t="shared" si="10"/>
        <v>0.11225144323284157</v>
      </c>
      <c r="J61" s="22">
        <f t="shared" si="10"/>
        <v>0.2944194996792816</v>
      </c>
      <c r="K61" s="22">
        <f t="shared" si="10"/>
        <v>2.052597819114817E-2</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64</v>
      </c>
      <c r="C62" s="32">
        <f t="shared" ref="C62:L62" si="12">IFERROR(C56/SUM($C56:$L56),"-")</f>
        <v>0</v>
      </c>
      <c r="D62" s="33">
        <f t="shared" si="12"/>
        <v>3.2448377581120944E-2</v>
      </c>
      <c r="E62" s="33">
        <f t="shared" si="12"/>
        <v>8.7020648967551628E-2</v>
      </c>
      <c r="F62" s="33">
        <f t="shared" si="12"/>
        <v>0.11430678466076696</v>
      </c>
      <c r="G62" s="33">
        <f t="shared" si="12"/>
        <v>0.25737463126843657</v>
      </c>
      <c r="H62" s="33">
        <f t="shared" si="12"/>
        <v>0.10029498525073746</v>
      </c>
      <c r="I62" s="33">
        <f t="shared" si="12"/>
        <v>0.10766961651917405</v>
      </c>
      <c r="J62" s="33">
        <f t="shared" si="12"/>
        <v>0.25811209439528021</v>
      </c>
      <c r="K62" s="33">
        <f t="shared" si="12"/>
        <v>4.2772861356932153E-2</v>
      </c>
      <c r="L62" s="33">
        <f t="shared" si="12"/>
        <v>0</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5">
        <f t="shared" si="13"/>
        <v>0.19439241846974462</v>
      </c>
      <c r="V62" s="375">
        <f t="shared" si="13"/>
        <v>1.9832688081439273E-2</v>
      </c>
    </row>
    <row r="63" spans="2:22" ht="17.25" customHeight="1" x14ac:dyDescent="0.35">
      <c r="B63" s="35" t="s">
        <v>65</v>
      </c>
      <c r="C63" s="21">
        <f t="shared" ref="C63:L63" si="14">IFERROR(C57/SUM($C57:$L57),"-")</f>
        <v>6.5019505851755528E-4</v>
      </c>
      <c r="D63" s="22">
        <f t="shared" si="14"/>
        <v>5.071521456436931E-2</v>
      </c>
      <c r="E63" s="22">
        <f t="shared" si="14"/>
        <v>0.1176853055916775</v>
      </c>
      <c r="F63" s="22">
        <f t="shared" si="14"/>
        <v>0.10338101430429129</v>
      </c>
      <c r="G63" s="22">
        <f t="shared" si="14"/>
        <v>0.23537061118335501</v>
      </c>
      <c r="H63" s="22">
        <f t="shared" si="14"/>
        <v>8.7776332899869955E-2</v>
      </c>
      <c r="I63" s="22">
        <f t="shared" si="14"/>
        <v>9.7529258777633285E-2</v>
      </c>
      <c r="J63" s="22">
        <f t="shared" si="14"/>
        <v>0.28868660598179452</v>
      </c>
      <c r="K63" s="22">
        <f t="shared" si="14"/>
        <v>1.8205461638491547E-2</v>
      </c>
      <c r="L63" s="22">
        <f t="shared" si="14"/>
        <v>0</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6" t="s">
        <v>66</v>
      </c>
      <c r="C64" s="223">
        <f t="shared" ref="C64:L64" si="16">IFERROR(C58/SUM($C58:$L58),"-")</f>
        <v>5.8962264150943394E-4</v>
      </c>
      <c r="D64" s="223">
        <f t="shared" si="16"/>
        <v>4.4811320754716978E-2</v>
      </c>
      <c r="E64" s="223">
        <f t="shared" si="16"/>
        <v>8.0188679245283015E-2</v>
      </c>
      <c r="F64" s="223">
        <f t="shared" si="16"/>
        <v>0.10966981132075472</v>
      </c>
      <c r="G64" s="223">
        <f t="shared" si="16"/>
        <v>0.21226415094339623</v>
      </c>
      <c r="H64" s="223">
        <f t="shared" si="16"/>
        <v>9.8466981132075471E-2</v>
      </c>
      <c r="I64" s="223">
        <f t="shared" si="16"/>
        <v>0.10259433962264151</v>
      </c>
      <c r="J64" s="223">
        <f t="shared" si="16"/>
        <v>0.32841981132075471</v>
      </c>
      <c r="K64" s="223">
        <f t="shared" si="16"/>
        <v>2.2995283018867923E-2</v>
      </c>
      <c r="L64" s="307">
        <f t="shared" si="16"/>
        <v>0</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2">
        <f t="shared" si="17"/>
        <v>0.25915599351547713</v>
      </c>
      <c r="V64" s="352">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84</v>
      </c>
      <c r="J66" s="15"/>
    </row>
    <row r="67" spans="1:20" ht="17.25" customHeight="1" x14ac:dyDescent="0.35">
      <c r="J67" s="15"/>
    </row>
    <row r="68" spans="1:20" ht="17.25" customHeight="1" x14ac:dyDescent="0.35">
      <c r="B68" s="5" t="s">
        <v>69</v>
      </c>
      <c r="C68" s="405" t="s">
        <v>50</v>
      </c>
      <c r="D68" s="406"/>
      <c r="E68" s="406"/>
      <c r="F68" s="406"/>
      <c r="G68" s="406"/>
      <c r="H68" s="406"/>
      <c r="I68" s="406"/>
      <c r="J68" s="420"/>
      <c r="K68" s="423" t="s">
        <v>51</v>
      </c>
      <c r="L68" s="406"/>
      <c r="M68" s="406"/>
      <c r="N68" s="406"/>
    </row>
    <row r="69" spans="1:20" ht="17.25" customHeight="1" x14ac:dyDescent="0.35">
      <c r="C69" s="408" t="str">
        <f>$A$1</f>
        <v>Stirling</v>
      </c>
      <c r="D69" s="409"/>
      <c r="E69" s="409"/>
      <c r="F69" s="422"/>
      <c r="G69" s="408" t="s">
        <v>52</v>
      </c>
      <c r="H69" s="409"/>
      <c r="I69" s="409"/>
      <c r="J69" s="412"/>
      <c r="K69" s="421" t="str">
        <f>$A$1</f>
        <v>Stirling</v>
      </c>
      <c r="L69" s="409"/>
      <c r="M69" s="409"/>
      <c r="N69" s="409"/>
    </row>
    <row r="70" spans="1:20" ht="35.15" customHeight="1" thickBot="1" x14ac:dyDescent="0.4">
      <c r="B70" s="36" t="s">
        <v>44</v>
      </c>
      <c r="C70" s="65" t="s">
        <v>85</v>
      </c>
      <c r="D70" s="64" t="s">
        <v>86</v>
      </c>
      <c r="E70" s="64" t="s">
        <v>87</v>
      </c>
      <c r="F70" s="64" t="s">
        <v>56</v>
      </c>
      <c r="G70" s="65" t="s">
        <v>85</v>
      </c>
      <c r="H70" s="64" t="s">
        <v>86</v>
      </c>
      <c r="I70" s="64" t="s">
        <v>87</v>
      </c>
      <c r="J70" s="64" t="s">
        <v>56</v>
      </c>
      <c r="K70" s="66" t="s">
        <v>85</v>
      </c>
      <c r="L70" s="64" t="s">
        <v>86</v>
      </c>
      <c r="M70" s="64" t="s">
        <v>88</v>
      </c>
      <c r="N70" s="64" t="s">
        <v>58</v>
      </c>
    </row>
    <row r="71" spans="1:20" ht="17.25" customHeight="1" x14ac:dyDescent="0.35">
      <c r="B71" s="23" t="s">
        <v>59</v>
      </c>
      <c r="C71" s="49"/>
      <c r="D71" s="47"/>
      <c r="E71" s="47"/>
      <c r="F71" s="47"/>
      <c r="G71" s="49"/>
      <c r="H71" s="47"/>
      <c r="I71" s="47"/>
      <c r="J71" s="47"/>
      <c r="K71" s="56"/>
      <c r="L71" s="47"/>
      <c r="M71" s="47"/>
      <c r="N71" s="47"/>
    </row>
    <row r="72" spans="1:20" ht="17.25" customHeight="1" x14ac:dyDescent="0.35">
      <c r="B72" s="123" t="s">
        <v>60</v>
      </c>
      <c r="C72" s="28">
        <f>C91</f>
        <v>1743</v>
      </c>
      <c r="D72" s="29">
        <f>SUM(D91:H91)</f>
        <v>18</v>
      </c>
      <c r="E72" s="29">
        <f>I91</f>
        <v>186</v>
      </c>
      <c r="F72" s="29">
        <f>J91</f>
        <v>0</v>
      </c>
      <c r="G72" s="28">
        <f>K91</f>
        <v>87881</v>
      </c>
      <c r="H72" s="29">
        <f>SUM(L91:P91)</f>
        <v>6761</v>
      </c>
      <c r="I72" s="29">
        <f>Q91</f>
        <v>43052</v>
      </c>
      <c r="J72" s="29">
        <f>R91</f>
        <v>0</v>
      </c>
      <c r="K72" s="57" t="s">
        <v>61</v>
      </c>
      <c r="L72" s="29" t="s">
        <v>61</v>
      </c>
      <c r="M72" s="29" t="s">
        <v>61</v>
      </c>
      <c r="N72" s="29" t="s">
        <v>61</v>
      </c>
    </row>
    <row r="73" spans="1:20" ht="17.25" customHeight="1" x14ac:dyDescent="0.35">
      <c r="B73" s="124" t="s">
        <v>62</v>
      </c>
      <c r="C73" s="26">
        <f t="shared" ref="C73:C77" si="18">C92</f>
        <v>1410</v>
      </c>
      <c r="D73" s="27">
        <f t="shared" ref="D73:D77" si="19">SUM(D92:H92)</f>
        <v>39</v>
      </c>
      <c r="E73" s="27">
        <f t="shared" ref="E73:G73" si="20">I92</f>
        <v>3</v>
      </c>
      <c r="F73" s="27">
        <f t="shared" si="20"/>
        <v>214</v>
      </c>
      <c r="G73" s="26">
        <f t="shared" si="20"/>
        <v>137977.40100000001</v>
      </c>
      <c r="H73" s="27">
        <f t="shared" ref="H73:H77" si="21">SUM(L92:P92)</f>
        <v>8269.7479999999996</v>
      </c>
      <c r="I73" s="27">
        <f t="shared" ref="I73:I77" si="22">Q92</f>
        <v>60983.355000000003</v>
      </c>
      <c r="J73" s="27">
        <f t="shared" ref="J73:J77" si="23">R92</f>
        <v>4660.7049999999999</v>
      </c>
      <c r="K73" s="58" t="s">
        <v>61</v>
      </c>
      <c r="L73" s="27" t="s">
        <v>61</v>
      </c>
      <c r="M73" s="27" t="s">
        <v>61</v>
      </c>
      <c r="N73" s="27" t="s">
        <v>61</v>
      </c>
    </row>
    <row r="74" spans="1:20" ht="17.25" customHeight="1" x14ac:dyDescent="0.35">
      <c r="B74" s="123" t="s">
        <v>63</v>
      </c>
      <c r="C74" s="28">
        <f t="shared" si="18"/>
        <v>1338</v>
      </c>
      <c r="D74" s="29">
        <f t="shared" si="19"/>
        <v>25</v>
      </c>
      <c r="E74" s="29">
        <f t="shared" ref="E74:G74" si="24">I93</f>
        <v>191</v>
      </c>
      <c r="F74" s="29">
        <f t="shared" si="24"/>
        <v>5</v>
      </c>
      <c r="G74" s="28">
        <f t="shared" si="24"/>
        <v>120815.22500000001</v>
      </c>
      <c r="H74" s="29">
        <f t="shared" si="21"/>
        <v>8070.5850000000009</v>
      </c>
      <c r="I74" s="29">
        <f t="shared" si="22"/>
        <v>40861.235000000001</v>
      </c>
      <c r="J74" s="29">
        <f t="shared" si="23"/>
        <v>3340.2</v>
      </c>
      <c r="K74" s="57" t="s">
        <v>61</v>
      </c>
      <c r="L74" s="29" t="s">
        <v>61</v>
      </c>
      <c r="M74" s="29" t="s">
        <v>61</v>
      </c>
      <c r="N74" s="29" t="s">
        <v>61</v>
      </c>
    </row>
    <row r="75" spans="1:20" ht="17.25" customHeight="1" x14ac:dyDescent="0.35">
      <c r="B75" s="124" t="s">
        <v>64</v>
      </c>
      <c r="C75" s="26">
        <f t="shared" si="18"/>
        <v>1116</v>
      </c>
      <c r="D75" s="27">
        <f t="shared" si="19"/>
        <v>60</v>
      </c>
      <c r="E75" s="27">
        <f t="shared" ref="E75:G75" si="25">I94</f>
        <v>33</v>
      </c>
      <c r="F75" s="27">
        <f t="shared" si="25"/>
        <v>147</v>
      </c>
      <c r="G75" s="26">
        <f t="shared" si="25"/>
        <v>123397.1</v>
      </c>
      <c r="H75" s="27">
        <f t="shared" si="21"/>
        <v>10226.99</v>
      </c>
      <c r="I75" s="27">
        <f t="shared" si="22"/>
        <v>62253.26</v>
      </c>
      <c r="J75" s="27">
        <f t="shared" si="23"/>
        <v>9703.34</v>
      </c>
      <c r="K75" s="58" t="s">
        <v>61</v>
      </c>
      <c r="L75" s="27" t="s">
        <v>61</v>
      </c>
      <c r="M75" s="27" t="s">
        <v>61</v>
      </c>
      <c r="N75" s="27" t="s">
        <v>61</v>
      </c>
    </row>
    <row r="76" spans="1:20" ht="17.25" customHeight="1" x14ac:dyDescent="0.35">
      <c r="B76" s="123" t="s">
        <v>65</v>
      </c>
      <c r="C76" s="28">
        <f t="shared" si="18"/>
        <v>1278</v>
      </c>
      <c r="D76" s="29">
        <f t="shared" si="19"/>
        <v>57</v>
      </c>
      <c r="E76" s="29">
        <f t="shared" ref="E76:G76" si="26">I95</f>
        <v>67</v>
      </c>
      <c r="F76" s="29">
        <f t="shared" si="26"/>
        <v>136</v>
      </c>
      <c r="G76" s="28">
        <f t="shared" si="26"/>
        <v>118498.2516</v>
      </c>
      <c r="H76" s="29">
        <f t="shared" si="21"/>
        <v>7896.4189999999999</v>
      </c>
      <c r="I76" s="29">
        <f t="shared" si="22"/>
        <v>72345.450800000006</v>
      </c>
      <c r="J76" s="29">
        <f t="shared" si="23"/>
        <v>5453.0497999999998</v>
      </c>
      <c r="K76" s="57" t="s">
        <v>61</v>
      </c>
      <c r="L76" s="29" t="s">
        <v>61</v>
      </c>
      <c r="M76" s="29" t="s">
        <v>61</v>
      </c>
      <c r="N76" s="29" t="s">
        <v>61</v>
      </c>
    </row>
    <row r="77" spans="1:20" ht="17.25" customHeight="1" x14ac:dyDescent="0.35">
      <c r="B77" s="124" t="s">
        <v>66</v>
      </c>
      <c r="C77" s="26">
        <f t="shared" si="18"/>
        <v>1304</v>
      </c>
      <c r="D77" s="27">
        <f t="shared" si="19"/>
        <v>101</v>
      </c>
      <c r="E77" s="27">
        <f t="shared" ref="E77:G77" si="27">I96</f>
        <v>263</v>
      </c>
      <c r="F77" s="27">
        <f t="shared" si="27"/>
        <v>28</v>
      </c>
      <c r="G77" s="26">
        <f t="shared" si="27"/>
        <v>113053</v>
      </c>
      <c r="H77" s="27">
        <f t="shared" si="21"/>
        <v>8503</v>
      </c>
      <c r="I77" s="27">
        <f t="shared" si="22"/>
        <v>109743</v>
      </c>
      <c r="J77" s="27">
        <f t="shared" si="23"/>
        <v>13412</v>
      </c>
      <c r="K77" s="58" t="s">
        <v>61</v>
      </c>
      <c r="L77" s="27" t="s">
        <v>61</v>
      </c>
      <c r="M77" s="27" t="s">
        <v>61</v>
      </c>
      <c r="N77" s="27" t="s">
        <v>61</v>
      </c>
    </row>
    <row r="78" spans="1:20" ht="17.25" customHeight="1" x14ac:dyDescent="0.35">
      <c r="B78" s="48" t="s">
        <v>67</v>
      </c>
      <c r="C78" s="150"/>
      <c r="D78" s="151"/>
      <c r="E78" s="151"/>
      <c r="F78" s="151"/>
      <c r="G78" s="150"/>
      <c r="H78" s="151"/>
      <c r="I78" s="151"/>
      <c r="J78" s="151"/>
      <c r="K78" s="59"/>
      <c r="L78" s="151"/>
      <c r="M78" s="151"/>
      <c r="N78" s="151"/>
    </row>
    <row r="79" spans="1:20" ht="17.25" customHeight="1" x14ac:dyDescent="0.35">
      <c r="A79" s="15"/>
      <c r="B79" s="123" t="s">
        <v>60</v>
      </c>
      <c r="C79" s="50">
        <f t="shared" ref="C79:F83" si="28">IFERROR(C72/SUM($C72:$F72),"-")</f>
        <v>0.89522342064714944</v>
      </c>
      <c r="D79" s="62">
        <f t="shared" si="28"/>
        <v>9.2449922958397542E-3</v>
      </c>
      <c r="E79" s="290">
        <f t="shared" si="28"/>
        <v>9.5531587057010786E-2</v>
      </c>
      <c r="F79" s="62">
        <f t="shared" si="28"/>
        <v>0</v>
      </c>
      <c r="G79" s="50">
        <f t="shared" ref="G79:J83" si="29">IFERROR(G72/SUM($G72:$J72),"-")</f>
        <v>0.63823405522390231</v>
      </c>
      <c r="H79" s="62">
        <f t="shared" si="29"/>
        <v>4.9101631153136663E-2</v>
      </c>
      <c r="I79" s="290">
        <f t="shared" si="29"/>
        <v>0.31266431362296104</v>
      </c>
      <c r="J79" s="290">
        <f t="shared" si="29"/>
        <v>0</v>
      </c>
      <c r="K79" s="60">
        <v>0.98499999999999999</v>
      </c>
      <c r="L79" s="62" t="s">
        <v>61</v>
      </c>
      <c r="M79" s="62" t="s">
        <v>61</v>
      </c>
      <c r="N79" s="62" t="s">
        <v>61</v>
      </c>
    </row>
    <row r="80" spans="1:20" ht="17.25" customHeight="1" x14ac:dyDescent="0.35">
      <c r="A80" s="15"/>
      <c r="B80" s="124" t="s">
        <v>62</v>
      </c>
      <c r="C80" s="51">
        <f t="shared" si="28"/>
        <v>0.8463385354141657</v>
      </c>
      <c r="D80" s="63">
        <f t="shared" si="28"/>
        <v>2.34093637454982E-2</v>
      </c>
      <c r="E80" s="291">
        <f t="shared" si="28"/>
        <v>1.8007202881152461E-3</v>
      </c>
      <c r="F80" s="63">
        <f t="shared" si="28"/>
        <v>0.12845138055222088</v>
      </c>
      <c r="G80" s="51">
        <f t="shared" si="29"/>
        <v>0.65117095537455738</v>
      </c>
      <c r="H80" s="63">
        <f t="shared" si="29"/>
        <v>3.9028273230533123E-2</v>
      </c>
      <c r="I80" s="291">
        <f t="shared" si="29"/>
        <v>0.28780502639918393</v>
      </c>
      <c r="J80" s="291">
        <f t="shared" si="29"/>
        <v>2.1995744995725614E-2</v>
      </c>
      <c r="K80" s="61">
        <v>0.99</v>
      </c>
      <c r="L80" s="63" t="s">
        <v>61</v>
      </c>
      <c r="M80" s="63">
        <v>8.9999999999999993E-3</v>
      </c>
      <c r="N80" s="63">
        <v>2E-3</v>
      </c>
    </row>
    <row r="81" spans="1:20" ht="17.25" customHeight="1" x14ac:dyDescent="0.35">
      <c r="A81" s="15"/>
      <c r="B81" s="123" t="s">
        <v>63</v>
      </c>
      <c r="C81" s="50">
        <f t="shared" si="28"/>
        <v>0.85824246311738295</v>
      </c>
      <c r="D81" s="62">
        <f t="shared" si="28"/>
        <v>1.603592046183451E-2</v>
      </c>
      <c r="E81" s="290">
        <f t="shared" si="28"/>
        <v>0.12251443232841565</v>
      </c>
      <c r="F81" s="62">
        <f t="shared" si="28"/>
        <v>3.207184092366902E-3</v>
      </c>
      <c r="G81" s="50">
        <f t="shared" si="29"/>
        <v>0.69800189494032328</v>
      </c>
      <c r="H81" s="62">
        <f t="shared" si="29"/>
        <v>4.6627265920143338E-2</v>
      </c>
      <c r="I81" s="290">
        <f t="shared" si="29"/>
        <v>0.23607305668306175</v>
      </c>
      <c r="J81" s="290">
        <f t="shared" si="29"/>
        <v>1.9297782456471586E-2</v>
      </c>
      <c r="K81" s="60" t="s">
        <v>61</v>
      </c>
      <c r="L81" s="62" t="s">
        <v>61</v>
      </c>
      <c r="M81" s="62" t="s">
        <v>61</v>
      </c>
      <c r="N81" s="62" t="s">
        <v>61</v>
      </c>
    </row>
    <row r="82" spans="1:20" ht="17.25" customHeight="1" x14ac:dyDescent="0.35">
      <c r="A82" s="15"/>
      <c r="B82" s="124" t="s">
        <v>64</v>
      </c>
      <c r="C82" s="51">
        <f t="shared" si="28"/>
        <v>0.82300884955752207</v>
      </c>
      <c r="D82" s="63">
        <f t="shared" si="28"/>
        <v>4.4247787610619468E-2</v>
      </c>
      <c r="E82" s="291">
        <f t="shared" si="28"/>
        <v>2.4336283185840708E-2</v>
      </c>
      <c r="F82" s="63">
        <f t="shared" si="28"/>
        <v>0.1084070796460177</v>
      </c>
      <c r="G82" s="51">
        <f t="shared" si="29"/>
        <v>0.60023682185325866</v>
      </c>
      <c r="H82" s="63">
        <f t="shared" si="29"/>
        <v>4.9746841495667708E-2</v>
      </c>
      <c r="I82" s="291">
        <f t="shared" si="29"/>
        <v>0.30281667018434466</v>
      </c>
      <c r="J82" s="291">
        <f t="shared" si="29"/>
        <v>4.7199666466728955E-2</v>
      </c>
      <c r="K82" s="61">
        <v>1</v>
      </c>
      <c r="L82" s="63">
        <v>0</v>
      </c>
      <c r="M82" s="63">
        <v>0</v>
      </c>
      <c r="N82" s="63">
        <v>0</v>
      </c>
    </row>
    <row r="83" spans="1:20" ht="17.25" customHeight="1" x14ac:dyDescent="0.35">
      <c r="A83" s="15"/>
      <c r="B83" s="123" t="s">
        <v>65</v>
      </c>
      <c r="C83" s="50">
        <f t="shared" si="28"/>
        <v>0.83094928478543562</v>
      </c>
      <c r="D83" s="62">
        <f t="shared" si="28"/>
        <v>3.7061118335500652E-2</v>
      </c>
      <c r="E83" s="290">
        <f t="shared" si="28"/>
        <v>4.3563068920676205E-2</v>
      </c>
      <c r="F83" s="62">
        <f t="shared" si="28"/>
        <v>8.8426527958387513E-2</v>
      </c>
      <c r="G83" s="50">
        <f t="shared" si="29"/>
        <v>0.5803242630672264</v>
      </c>
      <c r="H83" s="62">
        <f t="shared" si="29"/>
        <v>3.8671317721324462E-2</v>
      </c>
      <c r="I83" s="290">
        <f t="shared" si="29"/>
        <v>0.3542990707027131</v>
      </c>
      <c r="J83" s="290">
        <f t="shared" si="29"/>
        <v>2.6705348508736022E-2</v>
      </c>
      <c r="K83" s="60" t="s">
        <v>61</v>
      </c>
      <c r="L83" s="62" t="s">
        <v>61</v>
      </c>
      <c r="M83" s="62" t="s">
        <v>61</v>
      </c>
      <c r="N83" s="62" t="s">
        <v>61</v>
      </c>
    </row>
    <row r="84" spans="1:20" ht="17.25" customHeight="1" thickBot="1" x14ac:dyDescent="0.4">
      <c r="A84" s="15"/>
      <c r="B84" s="303" t="s">
        <v>66</v>
      </c>
      <c r="C84" s="308">
        <f t="shared" ref="C84:F84" si="30">IFERROR(C77/SUM($C77:$F77),"-")</f>
        <v>0.76886792452830188</v>
      </c>
      <c r="D84" s="309">
        <f t="shared" si="30"/>
        <v>5.9551886792452831E-2</v>
      </c>
      <c r="E84" s="308">
        <f t="shared" si="30"/>
        <v>0.15507075471698112</v>
      </c>
      <c r="F84" s="310">
        <f t="shared" si="30"/>
        <v>1.6509433962264151E-2</v>
      </c>
      <c r="G84" s="308">
        <f t="shared" ref="G84:J84" si="31">IFERROR(G77/SUM($G77:$J77),"-")</f>
        <v>0.46198577097065519</v>
      </c>
      <c r="H84" s="309">
        <f t="shared" si="31"/>
        <v>3.4747109856115989E-2</v>
      </c>
      <c r="I84" s="308">
        <f t="shared" si="31"/>
        <v>0.44845961154177783</v>
      </c>
      <c r="J84" s="311">
        <f t="shared" si="31"/>
        <v>5.480750763145098E-2</v>
      </c>
      <c r="K84" s="308" t="s">
        <v>61</v>
      </c>
      <c r="L84" s="309" t="s">
        <v>61</v>
      </c>
      <c r="M84" s="309" t="s">
        <v>61</v>
      </c>
      <c r="N84" s="309" t="s">
        <v>61</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73</v>
      </c>
      <c r="C87" s="405" t="s">
        <v>50</v>
      </c>
      <c r="D87" s="406"/>
      <c r="E87" s="406"/>
      <c r="F87" s="406"/>
      <c r="G87" s="406"/>
      <c r="H87" s="406"/>
      <c r="I87" s="406"/>
      <c r="J87" s="406"/>
      <c r="K87" s="406"/>
      <c r="L87" s="406"/>
      <c r="M87" s="406"/>
      <c r="N87" s="406"/>
      <c r="O87" s="406"/>
      <c r="P87" s="406"/>
      <c r="Q87" s="406"/>
      <c r="R87" s="406"/>
    </row>
    <row r="88" spans="1:20" x14ac:dyDescent="0.35">
      <c r="C88" s="408" t="str">
        <f>$A$1</f>
        <v>Stirling</v>
      </c>
      <c r="D88" s="409"/>
      <c r="E88" s="409"/>
      <c r="F88" s="409"/>
      <c r="G88" s="409"/>
      <c r="H88" s="409"/>
      <c r="I88" s="409"/>
      <c r="J88" s="412"/>
      <c r="K88" s="408" t="s">
        <v>52</v>
      </c>
      <c r="L88" s="409"/>
      <c r="M88" s="409"/>
      <c r="N88" s="409"/>
      <c r="O88" s="409"/>
      <c r="P88" s="409"/>
      <c r="Q88" s="409"/>
      <c r="R88" s="409"/>
    </row>
    <row r="89" spans="1:20" ht="40" thickBot="1" x14ac:dyDescent="0.4">
      <c r="B89" s="36" t="s">
        <v>44</v>
      </c>
      <c r="C89" s="65" t="s">
        <v>85</v>
      </c>
      <c r="D89" s="64" t="s">
        <v>89</v>
      </c>
      <c r="E89" s="64" t="s">
        <v>90</v>
      </c>
      <c r="F89" s="64" t="s">
        <v>91</v>
      </c>
      <c r="G89" s="64" t="s">
        <v>92</v>
      </c>
      <c r="H89" s="64" t="s">
        <v>93</v>
      </c>
      <c r="I89" s="64" t="s">
        <v>87</v>
      </c>
      <c r="J89" s="64" t="s">
        <v>56</v>
      </c>
      <c r="K89" s="65" t="s">
        <v>85</v>
      </c>
      <c r="L89" s="64" t="s">
        <v>89</v>
      </c>
      <c r="M89" s="64" t="s">
        <v>90</v>
      </c>
      <c r="N89" s="64" t="s">
        <v>91</v>
      </c>
      <c r="O89" s="64" t="s">
        <v>92</v>
      </c>
      <c r="P89" s="64" t="s">
        <v>93</v>
      </c>
      <c r="Q89" s="64" t="s">
        <v>87</v>
      </c>
      <c r="R89" s="64" t="s">
        <v>56</v>
      </c>
    </row>
    <row r="90" spans="1:20" x14ac:dyDescent="0.35">
      <c r="B90" s="23" t="s">
        <v>59</v>
      </c>
      <c r="C90" s="49"/>
      <c r="D90" s="47"/>
      <c r="E90" s="47"/>
      <c r="F90" s="47"/>
      <c r="G90" s="47"/>
      <c r="H90" s="47"/>
      <c r="I90" s="47"/>
      <c r="J90" s="47"/>
      <c r="K90" s="49"/>
      <c r="L90" s="47"/>
      <c r="M90" s="47"/>
      <c r="N90" s="47"/>
      <c r="O90" s="47"/>
      <c r="P90" s="47"/>
      <c r="Q90" s="47"/>
      <c r="R90" s="47"/>
    </row>
    <row r="91" spans="1:20" x14ac:dyDescent="0.35">
      <c r="B91" s="123" t="s">
        <v>60</v>
      </c>
      <c r="C91" s="28">
        <v>1743</v>
      </c>
      <c r="D91" s="29">
        <v>0</v>
      </c>
      <c r="E91" s="29">
        <v>5</v>
      </c>
      <c r="F91" s="29">
        <v>5</v>
      </c>
      <c r="G91" s="29">
        <v>2</v>
      </c>
      <c r="H91" s="29">
        <v>6</v>
      </c>
      <c r="I91" s="29">
        <v>186</v>
      </c>
      <c r="J91" s="29">
        <v>0</v>
      </c>
      <c r="K91" s="28">
        <v>87881</v>
      </c>
      <c r="L91" s="29">
        <v>2073</v>
      </c>
      <c r="M91" s="29">
        <v>2038</v>
      </c>
      <c r="N91" s="29">
        <v>405</v>
      </c>
      <c r="O91" s="29">
        <v>938</v>
      </c>
      <c r="P91" s="29">
        <v>1307</v>
      </c>
      <c r="Q91" s="29">
        <v>43052</v>
      </c>
      <c r="R91" s="29">
        <v>0</v>
      </c>
    </row>
    <row r="92" spans="1:20" x14ac:dyDescent="0.35">
      <c r="B92" s="124" t="s">
        <v>62</v>
      </c>
      <c r="C92" s="26">
        <v>1410</v>
      </c>
      <c r="D92" s="27">
        <v>1</v>
      </c>
      <c r="E92" s="27">
        <v>8</v>
      </c>
      <c r="F92" s="27">
        <v>4</v>
      </c>
      <c r="G92" s="27">
        <v>2</v>
      </c>
      <c r="H92" s="27">
        <v>24</v>
      </c>
      <c r="I92" s="27">
        <v>3</v>
      </c>
      <c r="J92" s="27">
        <v>214</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63</v>
      </c>
      <c r="C93" s="28">
        <v>1338</v>
      </c>
      <c r="D93" s="29">
        <v>3</v>
      </c>
      <c r="E93" s="29">
        <v>12</v>
      </c>
      <c r="F93" s="29">
        <v>3</v>
      </c>
      <c r="G93" s="29">
        <v>1</v>
      </c>
      <c r="H93" s="29">
        <v>6</v>
      </c>
      <c r="I93" s="29">
        <v>191</v>
      </c>
      <c r="J93" s="29">
        <v>5</v>
      </c>
      <c r="K93" s="28">
        <v>120815.22500000001</v>
      </c>
      <c r="L93" s="29">
        <v>625.79</v>
      </c>
      <c r="M93" s="29">
        <v>3338.585</v>
      </c>
      <c r="N93" s="29">
        <v>1709.77</v>
      </c>
      <c r="O93" s="29">
        <v>499.46</v>
      </c>
      <c r="P93" s="29">
        <v>1896.98</v>
      </c>
      <c r="Q93" s="29">
        <v>40861.235000000001</v>
      </c>
      <c r="R93" s="29">
        <v>3340.2</v>
      </c>
    </row>
    <row r="94" spans="1:20" x14ac:dyDescent="0.35">
      <c r="B94" s="124" t="s">
        <v>64</v>
      </c>
      <c r="C94" s="26">
        <v>1116</v>
      </c>
      <c r="D94" s="27">
        <v>2</v>
      </c>
      <c r="E94" s="27">
        <v>20</v>
      </c>
      <c r="F94" s="27">
        <v>1</v>
      </c>
      <c r="G94" s="27">
        <v>6</v>
      </c>
      <c r="H94" s="27">
        <v>31</v>
      </c>
      <c r="I94" s="27">
        <v>33</v>
      </c>
      <c r="J94" s="27">
        <v>147</v>
      </c>
      <c r="K94" s="26">
        <v>123397.1</v>
      </c>
      <c r="L94" s="27">
        <v>807.98</v>
      </c>
      <c r="M94" s="27">
        <v>4178.7</v>
      </c>
      <c r="N94" s="27">
        <v>2226.83</v>
      </c>
      <c r="O94" s="27">
        <v>594.16999999999996</v>
      </c>
      <c r="P94" s="27">
        <v>2419.31</v>
      </c>
      <c r="Q94" s="27">
        <v>62253.26</v>
      </c>
      <c r="R94" s="27">
        <v>9703.34</v>
      </c>
    </row>
    <row r="95" spans="1:20" x14ac:dyDescent="0.35">
      <c r="B95" s="123" t="s">
        <v>65</v>
      </c>
      <c r="C95" s="28">
        <v>1278</v>
      </c>
      <c r="D95" s="29">
        <v>0</v>
      </c>
      <c r="E95" s="29">
        <v>20</v>
      </c>
      <c r="F95" s="29">
        <v>7</v>
      </c>
      <c r="G95" s="29">
        <v>1</v>
      </c>
      <c r="H95" s="29">
        <v>29</v>
      </c>
      <c r="I95" s="29">
        <v>67</v>
      </c>
      <c r="J95" s="29">
        <v>136</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66</v>
      </c>
      <c r="C96" s="26">
        <v>1304</v>
      </c>
      <c r="D96" s="27">
        <v>3</v>
      </c>
      <c r="E96" s="27">
        <v>20</v>
      </c>
      <c r="F96" s="27">
        <v>14</v>
      </c>
      <c r="G96" s="27">
        <v>2</v>
      </c>
      <c r="H96" s="27">
        <v>62</v>
      </c>
      <c r="I96" s="27">
        <v>263</v>
      </c>
      <c r="J96" s="27">
        <v>28</v>
      </c>
      <c r="K96" s="26">
        <v>113053</v>
      </c>
      <c r="L96" s="27">
        <v>708</v>
      </c>
      <c r="M96" s="27">
        <v>3549</v>
      </c>
      <c r="N96" s="27">
        <v>1799</v>
      </c>
      <c r="O96" s="27">
        <v>542</v>
      </c>
      <c r="P96" s="27">
        <v>1905</v>
      </c>
      <c r="Q96" s="27">
        <v>109743</v>
      </c>
      <c r="R96" s="27">
        <v>13412</v>
      </c>
    </row>
    <row r="97" spans="1:18" x14ac:dyDescent="0.35">
      <c r="B97" s="48" t="s">
        <v>67</v>
      </c>
      <c r="C97" s="150"/>
      <c r="D97" s="151"/>
      <c r="E97" s="151"/>
      <c r="F97" s="151"/>
      <c r="G97" s="151"/>
      <c r="H97" s="151"/>
      <c r="I97" s="151"/>
      <c r="J97" s="151"/>
      <c r="K97" s="150"/>
      <c r="L97" s="151"/>
      <c r="M97" s="151"/>
      <c r="N97" s="151"/>
      <c r="O97" s="151"/>
      <c r="P97" s="151"/>
      <c r="Q97" s="151"/>
      <c r="R97" s="151"/>
    </row>
    <row r="98" spans="1:18" x14ac:dyDescent="0.35">
      <c r="A98" s="15"/>
      <c r="B98" s="123" t="s">
        <v>60</v>
      </c>
      <c r="C98" s="50">
        <f>IFERROR(C91/SUM($C91:$J91),"-")</f>
        <v>0.89522342064714944</v>
      </c>
      <c r="D98" s="62">
        <f t="shared" ref="D98:J98" si="32">IFERROR(D91/SUM($C91:$J91),"-")</f>
        <v>0</v>
      </c>
      <c r="E98" s="62">
        <f t="shared" si="32"/>
        <v>2.5680534155110425E-3</v>
      </c>
      <c r="F98" s="62">
        <f t="shared" si="32"/>
        <v>2.5680534155110425E-3</v>
      </c>
      <c r="G98" s="62">
        <f t="shared" si="32"/>
        <v>1.0272213662044171E-3</v>
      </c>
      <c r="H98" s="62">
        <f t="shared" si="32"/>
        <v>3.0816640986132513E-3</v>
      </c>
      <c r="I98" s="290">
        <f t="shared" si="32"/>
        <v>9.5531587057010786E-2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0">
        <f t="shared" si="33"/>
        <v>0.31266431362296104</v>
      </c>
      <c r="R98" s="290">
        <f t="shared" si="33"/>
        <v>0</v>
      </c>
    </row>
    <row r="99" spans="1:18" x14ac:dyDescent="0.35">
      <c r="A99" s="15"/>
      <c r="B99" s="124" t="s">
        <v>62</v>
      </c>
      <c r="C99" s="51">
        <f t="shared" ref="C99:J99" si="34">IFERROR(C92/SUM($C92:$J92),"-")</f>
        <v>0.8463385354141657</v>
      </c>
      <c r="D99" s="63">
        <f t="shared" si="34"/>
        <v>6.0024009603841532E-4</v>
      </c>
      <c r="E99" s="63">
        <f t="shared" si="34"/>
        <v>4.8019207683073226E-3</v>
      </c>
      <c r="F99" s="63">
        <f t="shared" si="34"/>
        <v>2.4009603841536613E-3</v>
      </c>
      <c r="G99" s="63">
        <f t="shared" si="34"/>
        <v>1.2004801920768306E-3</v>
      </c>
      <c r="H99" s="63">
        <f t="shared" si="34"/>
        <v>1.4405762304921969E-2</v>
      </c>
      <c r="I99" s="291">
        <f t="shared" si="34"/>
        <v>1.8007202881152461E-3</v>
      </c>
      <c r="J99" s="63">
        <f t="shared" si="34"/>
        <v>0.12845138055222088</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1">
        <f t="shared" si="35"/>
        <v>0.28780502639918393</v>
      </c>
      <c r="R99" s="291">
        <f t="shared" si="35"/>
        <v>2.1995744995725614E-2</v>
      </c>
    </row>
    <row r="100" spans="1:18" x14ac:dyDescent="0.35">
      <c r="A100" s="15"/>
      <c r="B100" s="123" t="s">
        <v>63</v>
      </c>
      <c r="C100" s="50">
        <f t="shared" ref="C100:J100" si="36">IFERROR(C93/SUM($C93:$J93),"-")</f>
        <v>0.85824246311738295</v>
      </c>
      <c r="D100" s="62">
        <f t="shared" si="36"/>
        <v>1.9243104554201411E-3</v>
      </c>
      <c r="E100" s="62">
        <f t="shared" si="36"/>
        <v>7.6972418216805644E-3</v>
      </c>
      <c r="F100" s="62">
        <f t="shared" si="36"/>
        <v>1.9243104554201411E-3</v>
      </c>
      <c r="G100" s="62">
        <f t="shared" si="36"/>
        <v>6.4143681847338033E-4</v>
      </c>
      <c r="H100" s="62">
        <f t="shared" si="36"/>
        <v>3.8486209108402822E-3</v>
      </c>
      <c r="I100" s="290">
        <f t="shared" si="36"/>
        <v>0.12251443232841565</v>
      </c>
      <c r="J100" s="62">
        <f t="shared" si="36"/>
        <v>3.207184092366902E-3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0">
        <f t="shared" si="37"/>
        <v>0.23607305668306175</v>
      </c>
      <c r="R100" s="290">
        <f t="shared" si="37"/>
        <v>1.9297782456471586E-2</v>
      </c>
    </row>
    <row r="101" spans="1:18" x14ac:dyDescent="0.35">
      <c r="A101" s="15"/>
      <c r="B101" s="124" t="s">
        <v>64</v>
      </c>
      <c r="C101" s="51">
        <f t="shared" ref="C101:J101" si="38">IFERROR(C94/SUM($C94:$J94),"-")</f>
        <v>0.82300884955752207</v>
      </c>
      <c r="D101" s="63">
        <f t="shared" si="38"/>
        <v>1.4749262536873156E-3</v>
      </c>
      <c r="E101" s="63">
        <f t="shared" si="38"/>
        <v>1.4749262536873156E-2</v>
      </c>
      <c r="F101" s="63">
        <f t="shared" si="38"/>
        <v>7.3746312684365781E-4</v>
      </c>
      <c r="G101" s="63">
        <f t="shared" si="38"/>
        <v>4.4247787610619468E-3</v>
      </c>
      <c r="H101" s="63">
        <f t="shared" si="38"/>
        <v>2.2861356932153392E-2</v>
      </c>
      <c r="I101" s="291">
        <f t="shared" si="38"/>
        <v>2.4336283185840708E-2</v>
      </c>
      <c r="J101" s="63">
        <f t="shared" si="38"/>
        <v>0.1084070796460177</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1">
        <f t="shared" si="39"/>
        <v>0.30281667018434466</v>
      </c>
      <c r="R101" s="291">
        <f t="shared" si="39"/>
        <v>4.7199666466728955E-2</v>
      </c>
    </row>
    <row r="102" spans="1:18" x14ac:dyDescent="0.35">
      <c r="A102" s="15"/>
      <c r="B102" s="123" t="s">
        <v>65</v>
      </c>
      <c r="C102" s="50">
        <f t="shared" ref="C102:J103" si="40">IFERROR(C95/SUM($C95:$J95),"-")</f>
        <v>0.83094928478543562</v>
      </c>
      <c r="D102" s="62">
        <f t="shared" si="40"/>
        <v>0</v>
      </c>
      <c r="E102" s="62">
        <f t="shared" si="40"/>
        <v>1.3003901170351105E-2</v>
      </c>
      <c r="F102" s="62">
        <f t="shared" si="40"/>
        <v>4.5513654096228867E-3</v>
      </c>
      <c r="G102" s="62">
        <f t="shared" si="40"/>
        <v>6.5019505851755528E-4</v>
      </c>
      <c r="H102" s="62">
        <f t="shared" si="40"/>
        <v>1.8855656697009102E-2</v>
      </c>
      <c r="I102" s="290">
        <f t="shared" si="40"/>
        <v>4.3563068920676205E-2</v>
      </c>
      <c r="J102" s="62">
        <f t="shared" si="40"/>
        <v>8.8426527958387513E-2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0">
        <f t="shared" si="41"/>
        <v>0.3542990707027131</v>
      </c>
      <c r="R102" s="290">
        <f t="shared" si="41"/>
        <v>2.6705348508736022E-2</v>
      </c>
    </row>
    <row r="103" spans="1:18" ht="15" thickBot="1" x14ac:dyDescent="0.4">
      <c r="A103" s="15"/>
      <c r="B103" s="303" t="s">
        <v>66</v>
      </c>
      <c r="C103" s="308">
        <f t="shared" si="40"/>
        <v>0.76886792452830188</v>
      </c>
      <c r="D103" s="309">
        <f t="shared" si="40"/>
        <v>1.7688679245283019E-3</v>
      </c>
      <c r="E103" s="309">
        <f t="shared" si="40"/>
        <v>1.179245283018868E-2</v>
      </c>
      <c r="F103" s="309">
        <f t="shared" si="40"/>
        <v>8.2547169811320754E-3</v>
      </c>
      <c r="G103" s="309">
        <f t="shared" si="40"/>
        <v>1.1792452830188679E-3</v>
      </c>
      <c r="H103" s="309">
        <f t="shared" si="40"/>
        <v>3.6556603773584904E-2</v>
      </c>
      <c r="I103" s="308">
        <f t="shared" si="40"/>
        <v>0.15507075471698112</v>
      </c>
      <c r="J103" s="310">
        <f t="shared" si="40"/>
        <v>1.6509433962264151E-2</v>
      </c>
      <c r="K103" s="308">
        <f t="shared" ref="K103:R103" si="42">IFERROR(K96/SUM($K96:$R96),"-")</f>
        <v>0.46198577097065519</v>
      </c>
      <c r="L103" s="309">
        <f t="shared" si="42"/>
        <v>2.8932087237598637E-3</v>
      </c>
      <c r="M103" s="309">
        <f t="shared" si="42"/>
        <v>1.4502821695796265E-2</v>
      </c>
      <c r="N103" s="309">
        <f t="shared" si="42"/>
        <v>7.3515289463898228E-3</v>
      </c>
      <c r="O103" s="309">
        <f t="shared" si="42"/>
        <v>2.2148575258161668E-3</v>
      </c>
      <c r="P103" s="309">
        <f t="shared" si="42"/>
        <v>7.7846929643538704E-3</v>
      </c>
      <c r="Q103" s="308">
        <f t="shared" si="42"/>
        <v>0.44845961154177783</v>
      </c>
      <c r="R103" s="308">
        <f t="shared" si="42"/>
        <v>5.480750763145098E-2</v>
      </c>
    </row>
    <row r="104" spans="1:18" x14ac:dyDescent="0.35">
      <c r="A104" s="15"/>
      <c r="C104" s="15"/>
      <c r="D104" s="224"/>
      <c r="E104" s="224"/>
      <c r="F104" s="224"/>
      <c r="G104" s="224"/>
      <c r="H104" s="224"/>
      <c r="I104" s="224"/>
    </row>
    <row r="105" spans="1:18" ht="16.5" x14ac:dyDescent="0.35">
      <c r="A105" t="s">
        <v>94</v>
      </c>
      <c r="B105" s="6"/>
      <c r="C105" s="6"/>
    </row>
    <row r="106" spans="1:18" x14ac:dyDescent="0.35">
      <c r="A106" s="5"/>
      <c r="B106" s="6"/>
      <c r="C106" s="6"/>
    </row>
    <row r="107" spans="1:18" x14ac:dyDescent="0.35">
      <c r="B107" s="5" t="s">
        <v>69</v>
      </c>
      <c r="C107" s="413" t="s">
        <v>50</v>
      </c>
      <c r="D107" s="414"/>
      <c r="E107" s="414"/>
      <c r="F107" s="414"/>
      <c r="G107" s="414"/>
      <c r="H107" s="414"/>
      <c r="I107" s="414"/>
      <c r="J107" s="414"/>
      <c r="K107" s="414"/>
      <c r="L107" s="414"/>
      <c r="M107" s="414"/>
      <c r="N107" s="424"/>
      <c r="O107" s="423" t="s">
        <v>51</v>
      </c>
      <c r="P107" s="406"/>
      <c r="Q107" s="406"/>
      <c r="R107" s="406"/>
    </row>
    <row r="108" spans="1:18" x14ac:dyDescent="0.35">
      <c r="A108" s="5"/>
      <c r="C108" s="408" t="str">
        <f>$A$1</f>
        <v>Stirling</v>
      </c>
      <c r="D108" s="409"/>
      <c r="E108" s="409"/>
      <c r="F108" s="409"/>
      <c r="G108" s="409"/>
      <c r="H108" s="422"/>
      <c r="I108" s="408" t="s">
        <v>52</v>
      </c>
      <c r="J108" s="409"/>
      <c r="K108" s="409"/>
      <c r="L108" s="409"/>
      <c r="M108" s="409"/>
      <c r="N108" s="412"/>
      <c r="O108" s="421" t="str">
        <f>$A$1</f>
        <v>Stirling</v>
      </c>
      <c r="P108" s="409"/>
      <c r="Q108" s="409"/>
      <c r="R108" s="409"/>
    </row>
    <row r="109" spans="1:18" ht="27" thickBot="1" x14ac:dyDescent="0.4">
      <c r="A109" s="5"/>
      <c r="B109" s="24" t="s">
        <v>95</v>
      </c>
      <c r="C109" s="67" t="s">
        <v>96</v>
      </c>
      <c r="D109" s="68" t="s">
        <v>97</v>
      </c>
      <c r="E109" s="68" t="s">
        <v>98</v>
      </c>
      <c r="F109" s="68" t="s">
        <v>99</v>
      </c>
      <c r="G109" s="68" t="s">
        <v>55</v>
      </c>
      <c r="H109" s="68" t="s">
        <v>56</v>
      </c>
      <c r="I109" s="67" t="s">
        <v>96</v>
      </c>
      <c r="J109" s="68" t="s">
        <v>97</v>
      </c>
      <c r="K109" s="68" t="s">
        <v>98</v>
      </c>
      <c r="L109" s="68" t="s">
        <v>99</v>
      </c>
      <c r="M109" s="68" t="s">
        <v>55</v>
      </c>
      <c r="N109" s="68" t="s">
        <v>56</v>
      </c>
      <c r="O109" s="67" t="s">
        <v>96</v>
      </c>
      <c r="P109" s="68" t="s">
        <v>97</v>
      </c>
      <c r="Q109" s="68" t="s">
        <v>98</v>
      </c>
      <c r="R109" s="68" t="s">
        <v>99</v>
      </c>
    </row>
    <row r="110" spans="1:18" x14ac:dyDescent="0.35">
      <c r="A110" s="5"/>
      <c r="B110" s="23" t="s">
        <v>59</v>
      </c>
      <c r="C110" s="49"/>
      <c r="D110" s="47"/>
      <c r="E110" s="47"/>
      <c r="F110" s="47"/>
      <c r="G110" s="47"/>
      <c r="H110" s="47"/>
      <c r="I110" s="49"/>
      <c r="J110" s="47"/>
      <c r="K110" s="47"/>
      <c r="L110" s="47"/>
      <c r="M110" s="47"/>
      <c r="N110" s="47"/>
      <c r="O110" s="56"/>
      <c r="P110" s="47"/>
      <c r="Q110" s="47"/>
      <c r="R110" s="47"/>
    </row>
    <row r="111" spans="1:18" x14ac:dyDescent="0.35">
      <c r="A111" s="5"/>
      <c r="B111" s="123" t="s">
        <v>60</v>
      </c>
      <c r="C111" s="28">
        <v>209</v>
      </c>
      <c r="D111" s="29">
        <f>SUM(E129:F129)</f>
        <v>375</v>
      </c>
      <c r="E111" s="29">
        <f>SUM(G129:H129)</f>
        <v>121</v>
      </c>
      <c r="F111" s="29">
        <f>SUM(I129:J129)</f>
        <v>45</v>
      </c>
      <c r="G111" s="29">
        <f>K129</f>
        <v>1197</v>
      </c>
      <c r="H111" s="29">
        <f>L129</f>
        <v>0</v>
      </c>
      <c r="I111" s="28">
        <v>26543</v>
      </c>
      <c r="J111" s="29">
        <f>SUM(O129:P129)</f>
        <v>16054</v>
      </c>
      <c r="K111" s="29">
        <f>SUM(Q129:R129)</f>
        <v>4250</v>
      </c>
      <c r="L111" s="29">
        <f>SUM(S129:T129)</f>
        <v>1439</v>
      </c>
      <c r="M111" s="29">
        <f>U129</f>
        <v>43153</v>
      </c>
      <c r="N111" s="29">
        <f>V129</f>
        <v>0</v>
      </c>
      <c r="O111" s="57" t="s">
        <v>61</v>
      </c>
      <c r="P111" s="29" t="s">
        <v>61</v>
      </c>
      <c r="Q111" s="29" t="s">
        <v>61</v>
      </c>
      <c r="R111" s="29" t="s">
        <v>61</v>
      </c>
    </row>
    <row r="112" spans="1:18" x14ac:dyDescent="0.35">
      <c r="A112" s="5"/>
      <c r="B112" s="124" t="s">
        <v>62</v>
      </c>
      <c r="C112" s="26">
        <v>212</v>
      </c>
      <c r="D112" s="27">
        <f t="shared" ref="D112:D116" si="43">SUM(E130:F130)</f>
        <v>316</v>
      </c>
      <c r="E112" s="27">
        <f t="shared" ref="E112:E116" si="44">SUM(G130:H130)</f>
        <v>137</v>
      </c>
      <c r="F112" s="27">
        <f t="shared" ref="F112:F116" si="45">SUM(I130:J130)</f>
        <v>76</v>
      </c>
      <c r="G112" s="27">
        <f t="shared" ref="G112:H112" si="46">K130</f>
        <v>925</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61</v>
      </c>
      <c r="P112" s="27" t="s">
        <v>61</v>
      </c>
      <c r="Q112" s="27" t="s">
        <v>61</v>
      </c>
      <c r="R112" s="27" t="s">
        <v>61</v>
      </c>
    </row>
    <row r="113" spans="1:22" x14ac:dyDescent="0.35">
      <c r="A113" s="5"/>
      <c r="B113" s="123" t="s">
        <v>63</v>
      </c>
      <c r="C113" s="28">
        <v>245</v>
      </c>
      <c r="D113" s="29">
        <f t="shared" si="43"/>
        <v>347</v>
      </c>
      <c r="E113" s="29">
        <f t="shared" si="44"/>
        <v>171</v>
      </c>
      <c r="F113" s="29">
        <f t="shared" si="45"/>
        <v>51</v>
      </c>
      <c r="G113" s="29">
        <f t="shared" ref="G113:H113" si="51">K131</f>
        <v>745</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61</v>
      </c>
      <c r="P113" s="29" t="s">
        <v>61</v>
      </c>
      <c r="Q113" s="29" t="s">
        <v>61</v>
      </c>
      <c r="R113" s="29" t="s">
        <v>61</v>
      </c>
    </row>
    <row r="114" spans="1:22" x14ac:dyDescent="0.35">
      <c r="A114" s="5"/>
      <c r="B114" s="124" t="s">
        <v>64</v>
      </c>
      <c r="C114" s="26">
        <v>280</v>
      </c>
      <c r="D114" s="27">
        <f t="shared" si="43"/>
        <v>330</v>
      </c>
      <c r="E114" s="27">
        <f t="shared" si="44"/>
        <v>127</v>
      </c>
      <c r="F114" s="27">
        <f t="shared" si="45"/>
        <v>52</v>
      </c>
      <c r="G114" s="27">
        <f t="shared" ref="G114:H114" si="53">K132</f>
        <v>567</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61</v>
      </c>
      <c r="P114" s="27" t="s">
        <v>61</v>
      </c>
      <c r="Q114" s="27" t="s">
        <v>61</v>
      </c>
      <c r="R114" s="27" t="s">
        <v>61</v>
      </c>
    </row>
    <row r="115" spans="1:22" x14ac:dyDescent="0.35">
      <c r="A115" s="5"/>
      <c r="B115" s="123" t="s">
        <v>65</v>
      </c>
      <c r="C115" s="28">
        <v>274</v>
      </c>
      <c r="D115" s="29">
        <f t="shared" si="43"/>
        <v>331</v>
      </c>
      <c r="E115" s="29">
        <f t="shared" si="44"/>
        <v>135</v>
      </c>
      <c r="F115" s="29">
        <f t="shared" si="45"/>
        <v>61</v>
      </c>
      <c r="G115" s="29">
        <f t="shared" ref="G115:H115" si="55">K133</f>
        <v>737</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61</v>
      </c>
      <c r="P115" s="29" t="s">
        <v>61</v>
      </c>
      <c r="Q115" s="29" t="s">
        <v>61</v>
      </c>
      <c r="R115" s="29" t="s">
        <v>61</v>
      </c>
    </row>
    <row r="116" spans="1:22" x14ac:dyDescent="0.35">
      <c r="A116" s="5"/>
      <c r="B116" s="124" t="s">
        <v>66</v>
      </c>
      <c r="C116" s="26">
        <v>376</v>
      </c>
      <c r="D116" s="27">
        <f t="shared" si="43"/>
        <v>416</v>
      </c>
      <c r="E116" s="27">
        <f t="shared" si="44"/>
        <v>164</v>
      </c>
      <c r="F116" s="27">
        <f t="shared" si="45"/>
        <v>97</v>
      </c>
      <c r="G116" s="27">
        <f t="shared" ref="G116:H116" si="57">K134</f>
        <v>643</v>
      </c>
      <c r="H116" s="27">
        <f t="shared" si="57"/>
        <v>0</v>
      </c>
      <c r="I116" s="26">
        <v>32635</v>
      </c>
      <c r="J116" s="27">
        <f t="shared" si="47"/>
        <v>22456</v>
      </c>
      <c r="K116" s="27">
        <f t="shared" si="48"/>
        <v>7963</v>
      </c>
      <c r="L116" s="27">
        <f t="shared" si="49"/>
        <v>4120</v>
      </c>
      <c r="M116" s="27">
        <f t="shared" ref="M116:N116" si="58">U134</f>
        <v>94400</v>
      </c>
      <c r="N116" s="27">
        <f t="shared" si="58"/>
        <v>12164</v>
      </c>
      <c r="O116" s="58" t="s">
        <v>61</v>
      </c>
      <c r="P116" s="27" t="s">
        <v>61</v>
      </c>
      <c r="Q116" s="27" t="s">
        <v>61</v>
      </c>
      <c r="R116" s="27" t="s">
        <v>61</v>
      </c>
    </row>
    <row r="117" spans="1:22" x14ac:dyDescent="0.35">
      <c r="A117" s="5"/>
      <c r="B117" s="48" t="s">
        <v>67</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60</v>
      </c>
      <c r="C118" s="53">
        <f>IFERROR(C111/SUM($C111:$H111),"-")</f>
        <v>0.10734463276836158</v>
      </c>
      <c r="D118" s="52">
        <f t="shared" ref="D118:H118" si="59">IFERROR(D111/SUM($C111:$H111),"-")</f>
        <v>0.19260400616332821</v>
      </c>
      <c r="E118" s="52">
        <f t="shared" si="59"/>
        <v>6.2146892655367235E-2</v>
      </c>
      <c r="F118" s="52">
        <f t="shared" si="59"/>
        <v>2.3112480739599383E-2</v>
      </c>
      <c r="G118" s="52">
        <f t="shared" si="59"/>
        <v>0.61479198767334364</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9.1999999999999998E-2</v>
      </c>
      <c r="P118" s="52">
        <v>0.27800000000000002</v>
      </c>
      <c r="Q118" s="52">
        <v>0.152</v>
      </c>
      <c r="R118" s="52">
        <v>0.47799999999999998</v>
      </c>
    </row>
    <row r="119" spans="1:22" x14ac:dyDescent="0.35">
      <c r="A119" s="164"/>
      <c r="B119" s="124" t="s">
        <v>62</v>
      </c>
      <c r="C119" s="54">
        <f t="shared" ref="C119:H119" si="61">IFERROR(C112/SUM($C112:$H112),"-")</f>
        <v>0.12725090036014405</v>
      </c>
      <c r="D119" s="46">
        <f t="shared" si="61"/>
        <v>0.18967587034813926</v>
      </c>
      <c r="E119" s="46">
        <f t="shared" si="61"/>
        <v>8.2232893157262898E-2</v>
      </c>
      <c r="F119" s="46">
        <f t="shared" si="61"/>
        <v>4.561824729891957E-2</v>
      </c>
      <c r="G119" s="46">
        <f t="shared" si="61"/>
        <v>0.55522208883553426</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0.112</v>
      </c>
      <c r="P119" s="46">
        <v>0.20499999999999999</v>
      </c>
      <c r="Q119" s="46">
        <v>0.20499999999999999</v>
      </c>
      <c r="R119" s="46">
        <v>0.47799999999999998</v>
      </c>
    </row>
    <row r="120" spans="1:22" x14ac:dyDescent="0.35">
      <c r="A120" s="164"/>
      <c r="B120" s="123" t="s">
        <v>63</v>
      </c>
      <c r="C120" s="53">
        <f t="shared" ref="C120:H120" si="63">IFERROR(C113/SUM($C113:$H113),"-")</f>
        <v>0.15715202052597818</v>
      </c>
      <c r="D120" s="52">
        <f t="shared" si="63"/>
        <v>0.22257857601026299</v>
      </c>
      <c r="E120" s="52">
        <f t="shared" si="63"/>
        <v>0.10968569595894805</v>
      </c>
      <c r="F120" s="52">
        <f t="shared" si="63"/>
        <v>3.2713277742142402E-2</v>
      </c>
      <c r="G120" s="52">
        <f t="shared" si="63"/>
        <v>0.47787042976266836</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61</v>
      </c>
      <c r="P120" s="52" t="s">
        <v>61</v>
      </c>
      <c r="Q120" s="52" t="s">
        <v>61</v>
      </c>
      <c r="R120" s="52" t="s">
        <v>61</v>
      </c>
    </row>
    <row r="121" spans="1:22" x14ac:dyDescent="0.35">
      <c r="A121" s="164"/>
      <c r="B121" s="124" t="s">
        <v>64</v>
      </c>
      <c r="C121" s="54">
        <f t="shared" ref="C121:H121" si="65">IFERROR(C114/SUM($C114:$H114),"-")</f>
        <v>0.20648967551622419</v>
      </c>
      <c r="D121" s="46">
        <f t="shared" si="65"/>
        <v>0.24336283185840707</v>
      </c>
      <c r="E121" s="46">
        <f t="shared" si="65"/>
        <v>9.3657817109144545E-2</v>
      </c>
      <c r="F121" s="46">
        <f t="shared" si="65"/>
        <v>3.8348082595870206E-2</v>
      </c>
      <c r="G121" s="46">
        <f t="shared" si="65"/>
        <v>0.41814159292035397</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4.3478260869565202E-2</v>
      </c>
      <c r="P121" s="46">
        <v>0.173913043478261</v>
      </c>
      <c r="Q121" s="46">
        <v>0.217391304347826</v>
      </c>
      <c r="R121" s="46">
        <v>0.565217391304348</v>
      </c>
    </row>
    <row r="122" spans="1:22" ht="14.25" customHeight="1" x14ac:dyDescent="0.35">
      <c r="A122" s="164"/>
      <c r="B122" s="123" t="s">
        <v>65</v>
      </c>
      <c r="C122" s="53">
        <f t="shared" ref="C122:H122" si="67">IFERROR(C115/SUM($C115:$H115),"-")</f>
        <v>0.17815344603381014</v>
      </c>
      <c r="D122" s="52">
        <f t="shared" si="67"/>
        <v>0.2152145643693108</v>
      </c>
      <c r="E122" s="52">
        <f t="shared" si="67"/>
        <v>8.7776332899869955E-2</v>
      </c>
      <c r="F122" s="52">
        <f t="shared" si="67"/>
        <v>3.9661898569570871E-2</v>
      </c>
      <c r="G122" s="52">
        <f t="shared" si="67"/>
        <v>0.47919375812743825</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61</v>
      </c>
      <c r="P122" s="52" t="s">
        <v>61</v>
      </c>
      <c r="Q122" s="52" t="s">
        <v>61</v>
      </c>
      <c r="R122" s="52" t="s">
        <v>61</v>
      </c>
    </row>
    <row r="123" spans="1:22" ht="14.25" customHeight="1" thickBot="1" x14ac:dyDescent="0.4">
      <c r="A123" s="164"/>
      <c r="B123" s="303" t="s">
        <v>66</v>
      </c>
      <c r="C123" s="84">
        <f t="shared" ref="C123:H123" si="69">IFERROR(C116/SUM($C116:$H116),"-")</f>
        <v>0.22169811320754718</v>
      </c>
      <c r="D123" s="84">
        <f t="shared" si="69"/>
        <v>0.24528301886792453</v>
      </c>
      <c r="E123" s="84">
        <f t="shared" si="69"/>
        <v>9.6698113207547176E-2</v>
      </c>
      <c r="F123" s="84">
        <f t="shared" si="69"/>
        <v>5.7193396226415096E-2</v>
      </c>
      <c r="G123" s="84">
        <f t="shared" si="69"/>
        <v>0.37912735849056606</v>
      </c>
      <c r="H123" s="312">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3">
        <f t="shared" si="70"/>
        <v>7.0013468556101716E-2</v>
      </c>
      <c r="O123" s="84" t="s">
        <v>61</v>
      </c>
      <c r="P123" s="84" t="s">
        <v>61</v>
      </c>
      <c r="Q123" s="84" t="s">
        <v>61</v>
      </c>
      <c r="R123" s="84" t="s">
        <v>61</v>
      </c>
    </row>
    <row r="124" spans="1:22" x14ac:dyDescent="0.35">
      <c r="B124" s="6"/>
      <c r="C124" s="143"/>
      <c r="D124" s="143"/>
      <c r="E124" s="143"/>
      <c r="F124" s="143"/>
      <c r="G124" s="143"/>
      <c r="H124" s="143"/>
      <c r="I124" s="143"/>
      <c r="J124" s="15"/>
      <c r="K124" s="15"/>
      <c r="L124" s="15"/>
      <c r="M124" s="15"/>
    </row>
    <row r="125" spans="1:22" x14ac:dyDescent="0.35">
      <c r="B125" s="199" t="s">
        <v>73</v>
      </c>
      <c r="C125" s="413" t="s">
        <v>50</v>
      </c>
      <c r="D125" s="414"/>
      <c r="E125" s="414"/>
      <c r="F125" s="414"/>
      <c r="G125" s="414"/>
      <c r="H125" s="414"/>
      <c r="I125" s="414"/>
      <c r="J125" s="414"/>
      <c r="K125" s="414"/>
      <c r="L125" s="414"/>
      <c r="M125" s="414"/>
      <c r="N125" s="414"/>
      <c r="O125" s="414"/>
      <c r="P125" s="414"/>
      <c r="Q125" s="414"/>
      <c r="R125" s="414"/>
      <c r="S125" s="414"/>
      <c r="T125" s="414"/>
      <c r="U125" s="414"/>
      <c r="V125" s="414"/>
    </row>
    <row r="126" spans="1:22" x14ac:dyDescent="0.35">
      <c r="C126" s="408" t="str">
        <f>$A$1</f>
        <v>Stirling</v>
      </c>
      <c r="D126" s="409"/>
      <c r="E126" s="409"/>
      <c r="F126" s="409"/>
      <c r="G126" s="409"/>
      <c r="H126" s="409"/>
      <c r="I126" s="409"/>
      <c r="J126" s="409"/>
      <c r="K126" s="409"/>
      <c r="L126" s="412"/>
      <c r="M126" s="408" t="s">
        <v>52</v>
      </c>
      <c r="N126" s="409"/>
      <c r="O126" s="409"/>
      <c r="P126" s="409"/>
      <c r="Q126" s="409"/>
      <c r="R126" s="409"/>
      <c r="S126" s="409"/>
      <c r="T126" s="409"/>
      <c r="U126" s="409"/>
      <c r="V126" s="409"/>
    </row>
    <row r="127" spans="1:22" ht="27" thickBot="1" x14ac:dyDescent="0.4">
      <c r="B127" s="24" t="s">
        <v>95</v>
      </c>
      <c r="C127" s="67" t="s">
        <v>100</v>
      </c>
      <c r="D127" s="68" t="s">
        <v>101</v>
      </c>
      <c r="E127" s="68" t="s">
        <v>102</v>
      </c>
      <c r="F127" s="68" t="s">
        <v>103</v>
      </c>
      <c r="G127" s="68" t="s">
        <v>104</v>
      </c>
      <c r="H127" s="68" t="s">
        <v>105</v>
      </c>
      <c r="I127" s="68" t="s">
        <v>106</v>
      </c>
      <c r="J127" s="68" t="s">
        <v>107</v>
      </c>
      <c r="K127" s="68" t="s">
        <v>55</v>
      </c>
      <c r="L127" s="68" t="s">
        <v>56</v>
      </c>
      <c r="M127" s="67" t="s">
        <v>100</v>
      </c>
      <c r="N127" s="68" t="s">
        <v>101</v>
      </c>
      <c r="O127" s="68" t="s">
        <v>102</v>
      </c>
      <c r="P127" s="68" t="s">
        <v>103</v>
      </c>
      <c r="Q127" s="68" t="s">
        <v>104</v>
      </c>
      <c r="R127" s="68" t="s">
        <v>105</v>
      </c>
      <c r="S127" s="68" t="s">
        <v>106</v>
      </c>
      <c r="T127" s="68" t="s">
        <v>107</v>
      </c>
      <c r="U127" s="68" t="s">
        <v>55</v>
      </c>
      <c r="V127" s="68" t="s">
        <v>56</v>
      </c>
    </row>
    <row r="128" spans="1:22" x14ac:dyDescent="0.35">
      <c r="B128" s="23" t="s">
        <v>59</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60</v>
      </c>
      <c r="C129" s="28">
        <v>74</v>
      </c>
      <c r="D129" s="29">
        <v>135</v>
      </c>
      <c r="E129" s="29">
        <v>221</v>
      </c>
      <c r="F129" s="29">
        <v>154</v>
      </c>
      <c r="G129" s="29">
        <v>88</v>
      </c>
      <c r="H129" s="29">
        <v>33</v>
      </c>
      <c r="I129" s="29">
        <v>26</v>
      </c>
      <c r="J129" s="29">
        <v>19</v>
      </c>
      <c r="K129" s="29">
        <v>1197</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62</v>
      </c>
      <c r="C130" s="26">
        <v>73</v>
      </c>
      <c r="D130" s="27">
        <v>139</v>
      </c>
      <c r="E130" s="27">
        <v>172</v>
      </c>
      <c r="F130" s="27">
        <v>144</v>
      </c>
      <c r="G130" s="27">
        <v>98</v>
      </c>
      <c r="H130" s="27">
        <v>39</v>
      </c>
      <c r="I130" s="27">
        <v>52</v>
      </c>
      <c r="J130" s="27">
        <v>24</v>
      </c>
      <c r="K130" s="27">
        <v>925</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63</v>
      </c>
      <c r="C131" s="28">
        <v>91</v>
      </c>
      <c r="D131" s="29">
        <v>154</v>
      </c>
      <c r="E131" s="29">
        <v>185</v>
      </c>
      <c r="F131" s="29">
        <v>162</v>
      </c>
      <c r="G131" s="29">
        <v>107</v>
      </c>
      <c r="H131" s="29">
        <v>64</v>
      </c>
      <c r="I131" s="29">
        <v>29</v>
      </c>
      <c r="J131" s="29">
        <v>22</v>
      </c>
      <c r="K131" s="29">
        <v>745</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64</v>
      </c>
      <c r="C132" s="26">
        <v>120</v>
      </c>
      <c r="D132" s="27">
        <v>160</v>
      </c>
      <c r="E132" s="27">
        <v>186</v>
      </c>
      <c r="F132" s="27">
        <v>144</v>
      </c>
      <c r="G132" s="27">
        <v>83</v>
      </c>
      <c r="H132" s="27">
        <v>44</v>
      </c>
      <c r="I132" s="27">
        <v>29</v>
      </c>
      <c r="J132" s="27">
        <v>23</v>
      </c>
      <c r="K132" s="27">
        <v>567</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65</v>
      </c>
      <c r="C133" s="28">
        <v>130</v>
      </c>
      <c r="D133" s="29">
        <v>144</v>
      </c>
      <c r="E133" s="29">
        <v>196</v>
      </c>
      <c r="F133" s="29">
        <v>135</v>
      </c>
      <c r="G133" s="29">
        <v>79</v>
      </c>
      <c r="H133" s="29">
        <v>56</v>
      </c>
      <c r="I133" s="29">
        <v>40</v>
      </c>
      <c r="J133" s="29">
        <v>21</v>
      </c>
      <c r="K133" s="29">
        <v>737</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66</v>
      </c>
      <c r="C134" s="26">
        <v>184</v>
      </c>
      <c r="D134" s="27">
        <v>192</v>
      </c>
      <c r="E134" s="27">
        <v>229</v>
      </c>
      <c r="F134" s="27">
        <v>187</v>
      </c>
      <c r="G134" s="27">
        <v>107</v>
      </c>
      <c r="H134" s="27">
        <v>57</v>
      </c>
      <c r="I134" s="27">
        <v>64</v>
      </c>
      <c r="J134" s="27">
        <v>33</v>
      </c>
      <c r="K134" s="27">
        <v>643</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67</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60</v>
      </c>
      <c r="C136" s="53">
        <f>IFERROR(C129/SUM($C129:$L129),"-")</f>
        <v>3.8007190549563433E-2</v>
      </c>
      <c r="D136" s="52">
        <f t="shared" ref="D136:L136" si="71">IFERROR(D129/SUM($C129:$L129),"-")</f>
        <v>6.9337442218798145E-2</v>
      </c>
      <c r="E136" s="52">
        <f t="shared" si="71"/>
        <v>0.11350796096558809</v>
      </c>
      <c r="F136" s="52">
        <f t="shared" si="71"/>
        <v>7.909604519774012E-2</v>
      </c>
      <c r="G136" s="52">
        <f t="shared" si="71"/>
        <v>4.519774011299435E-2</v>
      </c>
      <c r="H136" s="52">
        <f t="shared" si="71"/>
        <v>1.6949152542372881E-2</v>
      </c>
      <c r="I136" s="52">
        <f t="shared" si="71"/>
        <v>1.3353877760657421E-2</v>
      </c>
      <c r="J136" s="52">
        <f t="shared" si="71"/>
        <v>9.7586029789419621E-3</v>
      </c>
      <c r="K136" s="52">
        <f t="shared" si="71"/>
        <v>0.61479198767334364</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62</v>
      </c>
      <c r="C137" s="54">
        <f t="shared" ref="C137:L137" si="73">IFERROR(C130/SUM($C130:$L130),"-")</f>
        <v>4.3817527010804325E-2</v>
      </c>
      <c r="D137" s="46">
        <f t="shared" si="73"/>
        <v>8.3433373349339743E-2</v>
      </c>
      <c r="E137" s="46">
        <f t="shared" si="73"/>
        <v>0.10324129651860744</v>
      </c>
      <c r="F137" s="46">
        <f t="shared" si="73"/>
        <v>8.6434573829531819E-2</v>
      </c>
      <c r="G137" s="46">
        <f t="shared" si="73"/>
        <v>5.8823529411764705E-2</v>
      </c>
      <c r="H137" s="46">
        <f t="shared" si="73"/>
        <v>2.34093637454982E-2</v>
      </c>
      <c r="I137" s="46">
        <f t="shared" si="73"/>
        <v>3.1212484993997598E-2</v>
      </c>
      <c r="J137" s="46">
        <f t="shared" si="73"/>
        <v>1.4405762304921969E-2</v>
      </c>
      <c r="K137" s="46">
        <f t="shared" si="73"/>
        <v>0.55522208883553426</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63</v>
      </c>
      <c r="C138" s="53">
        <f t="shared" ref="C138:L138" si="75">IFERROR(C131/SUM($C131:$L131),"-")</f>
        <v>5.8370750481077614E-2</v>
      </c>
      <c r="D138" s="52">
        <f t="shared" si="75"/>
        <v>9.8781270044900574E-2</v>
      </c>
      <c r="E138" s="52">
        <f t="shared" si="75"/>
        <v>0.11866581141757537</v>
      </c>
      <c r="F138" s="52">
        <f t="shared" si="75"/>
        <v>0.10391276459268763</v>
      </c>
      <c r="G138" s="52">
        <f t="shared" si="75"/>
        <v>6.8633739576651698E-2</v>
      </c>
      <c r="H138" s="52">
        <f t="shared" si="75"/>
        <v>4.1051956382296341E-2</v>
      </c>
      <c r="I138" s="52">
        <f t="shared" si="75"/>
        <v>1.8601667735728029E-2</v>
      </c>
      <c r="J138" s="52">
        <f t="shared" si="75"/>
        <v>1.4111610006414367E-2</v>
      </c>
      <c r="K138" s="52">
        <f t="shared" si="75"/>
        <v>0.47787042976266836</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64</v>
      </c>
      <c r="C139" s="54">
        <f t="shared" ref="C139:L139" si="77">IFERROR(C132/SUM($C132:$L132),"-")</f>
        <v>8.8495575221238937E-2</v>
      </c>
      <c r="D139" s="46">
        <f t="shared" si="77"/>
        <v>0.11799410029498525</v>
      </c>
      <c r="E139" s="46">
        <f t="shared" si="77"/>
        <v>0.13716814159292035</v>
      </c>
      <c r="F139" s="46">
        <f t="shared" si="77"/>
        <v>0.10619469026548672</v>
      </c>
      <c r="G139" s="46">
        <f t="shared" si="77"/>
        <v>6.1209439528023601E-2</v>
      </c>
      <c r="H139" s="46">
        <f t="shared" si="77"/>
        <v>3.2448377581120944E-2</v>
      </c>
      <c r="I139" s="46">
        <f t="shared" si="77"/>
        <v>2.1386430678466076E-2</v>
      </c>
      <c r="J139" s="46">
        <f t="shared" si="77"/>
        <v>1.696165191740413E-2</v>
      </c>
      <c r="K139" s="46">
        <f t="shared" si="77"/>
        <v>0.41814159292035397</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65</v>
      </c>
      <c r="C140" s="53">
        <f t="shared" ref="C140:L140" si="79">IFERROR(C133/SUM($C133:$L133),"-")</f>
        <v>8.4525357607282178E-2</v>
      </c>
      <c r="D140" s="52">
        <f t="shared" si="79"/>
        <v>9.3628088426527964E-2</v>
      </c>
      <c r="E140" s="52">
        <f t="shared" si="79"/>
        <v>0.12743823146944083</v>
      </c>
      <c r="F140" s="52">
        <f t="shared" si="79"/>
        <v>8.7776332899869955E-2</v>
      </c>
      <c r="G140" s="52">
        <f t="shared" si="79"/>
        <v>5.1365409622886868E-2</v>
      </c>
      <c r="H140" s="52">
        <f t="shared" si="79"/>
        <v>3.6410923276983094E-2</v>
      </c>
      <c r="I140" s="52">
        <f t="shared" si="79"/>
        <v>2.600780234070221E-2</v>
      </c>
      <c r="J140" s="52">
        <f t="shared" si="79"/>
        <v>1.3654096228868661E-2</v>
      </c>
      <c r="K140" s="52">
        <f t="shared" si="79"/>
        <v>0.47919375812743825</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3" t="s">
        <v>66</v>
      </c>
      <c r="C141" s="84">
        <f t="shared" ref="C141:L141" si="81">IFERROR(C134/SUM($C134:$L134),"-")</f>
        <v>0.10849056603773585</v>
      </c>
      <c r="D141" s="84">
        <f t="shared" si="81"/>
        <v>0.11320754716981132</v>
      </c>
      <c r="E141" s="84">
        <f t="shared" si="81"/>
        <v>0.13502358490566038</v>
      </c>
      <c r="F141" s="84">
        <f t="shared" si="81"/>
        <v>0.11025943396226415</v>
      </c>
      <c r="G141" s="84">
        <f t="shared" si="81"/>
        <v>6.3089622641509441E-2</v>
      </c>
      <c r="H141" s="84">
        <f t="shared" si="81"/>
        <v>3.3608490566037735E-2</v>
      </c>
      <c r="I141" s="84">
        <f t="shared" si="81"/>
        <v>3.7735849056603772E-2</v>
      </c>
      <c r="J141" s="84">
        <f t="shared" si="81"/>
        <v>1.945754716981132E-2</v>
      </c>
      <c r="K141" s="84">
        <f t="shared" si="81"/>
        <v>0.37912735849056606</v>
      </c>
      <c r="L141" s="312">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108</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5" t="str">
        <f>$A$1</f>
        <v>Stirling</v>
      </c>
      <c r="D145" s="406"/>
      <c r="E145" s="406"/>
      <c r="F145" s="406"/>
      <c r="G145" s="406"/>
      <c r="H145" s="406"/>
      <c r="I145" s="406"/>
      <c r="J145" s="406"/>
      <c r="K145" s="406"/>
      <c r="L145" s="406"/>
      <c r="M145" s="406"/>
      <c r="N145" s="406"/>
      <c r="O145" s="406"/>
      <c r="P145" s="406"/>
      <c r="Q145" s="406"/>
      <c r="R145" s="406"/>
      <c r="S145" s="407"/>
      <c r="T145" s="405" t="s">
        <v>52</v>
      </c>
      <c r="U145" s="406"/>
      <c r="V145" s="406"/>
      <c r="W145" s="406"/>
      <c r="X145" s="406"/>
      <c r="Y145" s="406"/>
      <c r="Z145" s="406"/>
      <c r="AA145" s="406"/>
      <c r="AB145" s="406"/>
      <c r="AC145" s="406"/>
      <c r="AD145" s="406"/>
      <c r="AE145" s="406"/>
      <c r="AF145" s="406"/>
      <c r="AG145" s="406"/>
      <c r="AH145" s="406"/>
      <c r="AI145" s="406"/>
      <c r="AJ145" s="406"/>
    </row>
    <row r="146" spans="2:36" ht="15" customHeight="1" x14ac:dyDescent="0.35">
      <c r="B146" s="7"/>
      <c r="C146" s="415" t="s">
        <v>109</v>
      </c>
      <c r="D146" s="416"/>
      <c r="E146" s="416"/>
      <c r="F146" s="416"/>
      <c r="G146" s="416"/>
      <c r="H146" s="416"/>
      <c r="I146" s="416"/>
      <c r="J146" s="417"/>
      <c r="K146" s="416" t="s">
        <v>110</v>
      </c>
      <c r="L146" s="416"/>
      <c r="M146" s="416"/>
      <c r="N146" s="416"/>
      <c r="O146" s="416"/>
      <c r="P146" s="416"/>
      <c r="Q146" s="416"/>
      <c r="R146" s="266"/>
      <c r="S146" s="15"/>
      <c r="T146" s="415" t="s">
        <v>109</v>
      </c>
      <c r="U146" s="416"/>
      <c r="V146" s="416"/>
      <c r="W146" s="416"/>
      <c r="X146" s="416"/>
      <c r="Y146" s="416"/>
      <c r="Z146" s="416"/>
      <c r="AA146" s="417"/>
      <c r="AB146" s="416" t="s">
        <v>110</v>
      </c>
      <c r="AC146" s="416"/>
      <c r="AD146" s="416"/>
      <c r="AE146" s="416"/>
      <c r="AF146" s="416"/>
      <c r="AG146" s="416"/>
      <c r="AH146" s="416"/>
      <c r="AI146" s="266"/>
      <c r="AJ146" s="15"/>
    </row>
    <row r="147" spans="2:36" ht="15" customHeight="1" x14ac:dyDescent="0.35">
      <c r="B147" s="7"/>
      <c r="C147" s="410" t="s">
        <v>111</v>
      </c>
      <c r="D147" s="411"/>
      <c r="E147" s="411"/>
      <c r="F147" s="411"/>
      <c r="G147" s="411" t="s">
        <v>112</v>
      </c>
      <c r="H147" s="411"/>
      <c r="I147" s="411"/>
      <c r="J147" s="9"/>
      <c r="K147" s="404" t="s">
        <v>113</v>
      </c>
      <c r="L147" s="404"/>
      <c r="M147" s="404"/>
      <c r="N147" s="404" t="s">
        <v>114</v>
      </c>
      <c r="O147" s="404"/>
      <c r="P147" s="404"/>
      <c r="Q147" s="7"/>
      <c r="R147" s="266"/>
      <c r="S147" s="15"/>
      <c r="T147" s="410" t="s">
        <v>111</v>
      </c>
      <c r="U147" s="411"/>
      <c r="V147" s="411"/>
      <c r="W147" s="411"/>
      <c r="X147" s="411" t="s">
        <v>112</v>
      </c>
      <c r="Y147" s="411"/>
      <c r="Z147" s="411"/>
      <c r="AA147" s="9"/>
      <c r="AB147" s="404" t="s">
        <v>113</v>
      </c>
      <c r="AC147" s="404"/>
      <c r="AD147" s="404"/>
      <c r="AE147" s="404" t="s">
        <v>114</v>
      </c>
      <c r="AF147" s="404"/>
      <c r="AG147" s="404"/>
      <c r="AH147" s="7"/>
      <c r="AI147" s="266"/>
      <c r="AJ147" s="15"/>
    </row>
    <row r="148" spans="2:36" ht="66" thickBot="1" x14ac:dyDescent="0.4">
      <c r="B148" s="8" t="s">
        <v>48</v>
      </c>
      <c r="C148" s="97" t="s">
        <v>115</v>
      </c>
      <c r="D148" s="98" t="s">
        <v>116</v>
      </c>
      <c r="E148" s="98" t="s">
        <v>117</v>
      </c>
      <c r="F148" s="99" t="s">
        <v>118</v>
      </c>
      <c r="G148" s="100" t="s">
        <v>119</v>
      </c>
      <c r="H148" s="98" t="s">
        <v>120</v>
      </c>
      <c r="I148" s="101" t="s">
        <v>121</v>
      </c>
      <c r="J148" s="102" t="s">
        <v>122</v>
      </c>
      <c r="K148" s="98" t="s">
        <v>123</v>
      </c>
      <c r="L148" s="98" t="s">
        <v>124</v>
      </c>
      <c r="M148" s="99" t="s">
        <v>125</v>
      </c>
      <c r="N148" s="100" t="s">
        <v>126</v>
      </c>
      <c r="O148" s="98" t="s">
        <v>127</v>
      </c>
      <c r="P148" s="101" t="s">
        <v>128</v>
      </c>
      <c r="Q148" s="103" t="s">
        <v>129</v>
      </c>
      <c r="R148" s="267" t="s">
        <v>87</v>
      </c>
      <c r="S148" s="103" t="s">
        <v>56</v>
      </c>
      <c r="T148" s="97" t="s">
        <v>115</v>
      </c>
      <c r="U148" s="98" t="s">
        <v>116</v>
      </c>
      <c r="V148" s="98" t="s">
        <v>117</v>
      </c>
      <c r="W148" s="99" t="s">
        <v>118</v>
      </c>
      <c r="X148" s="100" t="s">
        <v>119</v>
      </c>
      <c r="Y148" s="98" t="s">
        <v>120</v>
      </c>
      <c r="Z148" s="101" t="s">
        <v>121</v>
      </c>
      <c r="AA148" s="102" t="s">
        <v>122</v>
      </c>
      <c r="AB148" s="98" t="s">
        <v>123</v>
      </c>
      <c r="AC148" s="98" t="s">
        <v>124</v>
      </c>
      <c r="AD148" s="99" t="s">
        <v>125</v>
      </c>
      <c r="AE148" s="100" t="s">
        <v>126</v>
      </c>
      <c r="AF148" s="98" t="s">
        <v>127</v>
      </c>
      <c r="AG148" s="101" t="s">
        <v>128</v>
      </c>
      <c r="AH148" s="103" t="s">
        <v>129</v>
      </c>
      <c r="AI148" s="267" t="s">
        <v>87</v>
      </c>
      <c r="AJ148" s="103" t="s">
        <v>56</v>
      </c>
    </row>
    <row r="149" spans="2:36" x14ac:dyDescent="0.35">
      <c r="B149" s="75" t="s">
        <v>82</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62</v>
      </c>
      <c r="C150" s="69">
        <v>142</v>
      </c>
      <c r="D150" s="70">
        <v>0</v>
      </c>
      <c r="E150" s="70">
        <v>0</v>
      </c>
      <c r="F150" s="93">
        <v>142</v>
      </c>
      <c r="G150" s="91">
        <v>105</v>
      </c>
      <c r="H150" s="70">
        <v>0</v>
      </c>
      <c r="I150" s="95">
        <v>105</v>
      </c>
      <c r="J150" s="378">
        <f>SUM(F150,I150)</f>
        <v>247</v>
      </c>
      <c r="K150" s="70">
        <v>424</v>
      </c>
      <c r="L150" s="70">
        <v>0</v>
      </c>
      <c r="M150" s="379">
        <f>SUM(K150:L150)</f>
        <v>424</v>
      </c>
      <c r="N150" s="91">
        <v>515</v>
      </c>
      <c r="O150" s="70">
        <v>0</v>
      </c>
      <c r="P150" s="380">
        <f>SUM(N150:O150)</f>
        <v>515</v>
      </c>
      <c r="Q150" s="381">
        <f>SUM(M150,P150)</f>
        <v>939</v>
      </c>
      <c r="R150" s="382">
        <v>10</v>
      </c>
      <c r="S150" s="381">
        <v>470</v>
      </c>
      <c r="T150" s="69">
        <v>8123.1750000000002</v>
      </c>
      <c r="U150" s="70">
        <v>747</v>
      </c>
      <c r="V150" s="70">
        <v>555.81500000000005</v>
      </c>
      <c r="W150" s="93">
        <v>13030.99</v>
      </c>
      <c r="X150" s="91">
        <v>7376.0569999999998</v>
      </c>
      <c r="Y150" s="70">
        <v>1035.5999999999999</v>
      </c>
      <c r="Z150" s="95">
        <v>12002.656999999999</v>
      </c>
      <c r="AA150" s="378">
        <f>SUM(W150,Z150)</f>
        <v>25033.646999999997</v>
      </c>
      <c r="AB150" s="70">
        <v>34748.427000000003</v>
      </c>
      <c r="AC150" s="70">
        <v>4475.6959999999999</v>
      </c>
      <c r="AD150" s="379">
        <f>SUM(AB150:AC150)</f>
        <v>39224.123000000007</v>
      </c>
      <c r="AE150" s="91">
        <v>16484.688999999998</v>
      </c>
      <c r="AF150" s="70">
        <v>6038.2250000000004</v>
      </c>
      <c r="AG150" s="380">
        <f>SUM(AE150:AF150)</f>
        <v>22522.913999999997</v>
      </c>
      <c r="AH150" s="381">
        <f>SUM(AD150,AG150)</f>
        <v>61747.037000000004</v>
      </c>
      <c r="AI150" s="382">
        <v>84337.77</v>
      </c>
      <c r="AJ150" s="381">
        <v>10421.754999999999</v>
      </c>
    </row>
    <row r="151" spans="2:36" x14ac:dyDescent="0.35">
      <c r="B151" s="124" t="s">
        <v>63</v>
      </c>
      <c r="C151" s="72">
        <v>0</v>
      </c>
      <c r="D151" s="73">
        <v>0</v>
      </c>
      <c r="E151" s="73">
        <v>0</v>
      </c>
      <c r="F151" s="165">
        <v>116</v>
      </c>
      <c r="G151" s="166">
        <v>85</v>
      </c>
      <c r="H151" s="73">
        <v>0</v>
      </c>
      <c r="I151" s="167">
        <v>85</v>
      </c>
      <c r="J151" s="383">
        <f t="shared" ref="J151:J154" si="83">SUM(F151,I151)</f>
        <v>201</v>
      </c>
      <c r="K151" s="73">
        <v>379</v>
      </c>
      <c r="L151" s="73">
        <v>0</v>
      </c>
      <c r="M151" s="384">
        <f t="shared" ref="M151:M154" si="84">SUM(K151:L151)</f>
        <v>379</v>
      </c>
      <c r="N151" s="166">
        <v>490</v>
      </c>
      <c r="O151" s="73">
        <v>0</v>
      </c>
      <c r="P151" s="385">
        <f t="shared" ref="P151:P154" si="85">SUM(N151:O151)</f>
        <v>490</v>
      </c>
      <c r="Q151" s="386">
        <f t="shared" ref="Q151:Q154" si="86">SUM(M151,P151)</f>
        <v>869</v>
      </c>
      <c r="R151" s="387">
        <v>425</v>
      </c>
      <c r="S151" s="386">
        <v>64</v>
      </c>
      <c r="T151" s="72">
        <v>2379</v>
      </c>
      <c r="U151" s="73">
        <v>220</v>
      </c>
      <c r="V151" s="73">
        <v>347</v>
      </c>
      <c r="W151" s="165">
        <v>14265.74</v>
      </c>
      <c r="X151" s="166">
        <v>2646</v>
      </c>
      <c r="Y151" s="73">
        <v>573</v>
      </c>
      <c r="Z151" s="167">
        <v>15043.915000000001</v>
      </c>
      <c r="AA151" s="383">
        <f t="shared" ref="AA151:AA154" si="87">SUM(W151,Z151)</f>
        <v>29309.654999999999</v>
      </c>
      <c r="AB151" s="73">
        <v>42961.415000000001</v>
      </c>
      <c r="AC151" s="73">
        <v>6355.1549999999997</v>
      </c>
      <c r="AD151" s="384">
        <f t="shared" ref="AD151:AD154" si="88">SUM(AB151:AC151)</f>
        <v>49316.57</v>
      </c>
      <c r="AE151" s="166">
        <v>19132.064999999999</v>
      </c>
      <c r="AF151" s="73">
        <v>8705.7250000000004</v>
      </c>
      <c r="AG151" s="385">
        <f t="shared" ref="AG151:AG154" si="89">SUM(AE151:AF151)</f>
        <v>27837.79</v>
      </c>
      <c r="AH151" s="386">
        <f t="shared" ref="AH151:AH154" si="90">SUM(AD151,AG151)</f>
        <v>77154.36</v>
      </c>
      <c r="AI151" s="387">
        <v>42018.83</v>
      </c>
      <c r="AJ151" s="386">
        <v>2397</v>
      </c>
    </row>
    <row r="152" spans="2:36" x14ac:dyDescent="0.35">
      <c r="B152" s="123" t="s">
        <v>64</v>
      </c>
      <c r="C152" s="69">
        <v>0</v>
      </c>
      <c r="D152" s="70">
        <v>0</v>
      </c>
      <c r="E152" s="70">
        <v>0</v>
      </c>
      <c r="F152" s="93">
        <v>82</v>
      </c>
      <c r="G152" s="91">
        <v>92</v>
      </c>
      <c r="H152" s="70">
        <v>0</v>
      </c>
      <c r="I152" s="95">
        <v>92</v>
      </c>
      <c r="J152" s="378">
        <f t="shared" si="83"/>
        <v>174</v>
      </c>
      <c r="K152" s="70">
        <v>323</v>
      </c>
      <c r="L152" s="70">
        <v>0</v>
      </c>
      <c r="M152" s="379">
        <f t="shared" si="84"/>
        <v>323</v>
      </c>
      <c r="N152" s="91">
        <v>432</v>
      </c>
      <c r="O152" s="70">
        <v>0</v>
      </c>
      <c r="P152" s="380">
        <f t="shared" si="85"/>
        <v>432</v>
      </c>
      <c r="Q152" s="381">
        <f t="shared" si="86"/>
        <v>755</v>
      </c>
      <c r="R152" s="382">
        <v>0</v>
      </c>
      <c r="S152" s="381">
        <v>377</v>
      </c>
      <c r="T152" s="69">
        <v>3988.99</v>
      </c>
      <c r="U152" s="70">
        <v>1068.1600000000001</v>
      </c>
      <c r="V152" s="70">
        <v>812.22</v>
      </c>
      <c r="W152" s="93">
        <v>17188.150000000001</v>
      </c>
      <c r="X152" s="91">
        <v>3174.78</v>
      </c>
      <c r="Y152" s="70">
        <v>557.02</v>
      </c>
      <c r="Z152" s="95">
        <v>17643.61</v>
      </c>
      <c r="AA152" s="378">
        <f t="shared" si="87"/>
        <v>34831.760000000002</v>
      </c>
      <c r="AB152" s="70">
        <v>48757.13</v>
      </c>
      <c r="AC152" s="70">
        <v>5890.11</v>
      </c>
      <c r="AD152" s="379">
        <f t="shared" si="88"/>
        <v>54647.24</v>
      </c>
      <c r="AE152" s="91">
        <v>22058.71</v>
      </c>
      <c r="AF152" s="70">
        <v>7272.8</v>
      </c>
      <c r="AG152" s="380">
        <f t="shared" si="89"/>
        <v>29331.51</v>
      </c>
      <c r="AH152" s="381">
        <f t="shared" si="90"/>
        <v>83978.75</v>
      </c>
      <c r="AI152" s="382">
        <v>74343.600000000006</v>
      </c>
      <c r="AJ152" s="381">
        <v>6593.7</v>
      </c>
    </row>
    <row r="153" spans="2:36" x14ac:dyDescent="0.35">
      <c r="B153" s="124" t="s">
        <v>65</v>
      </c>
      <c r="C153" s="72">
        <v>0</v>
      </c>
      <c r="D153" s="73">
        <v>0</v>
      </c>
      <c r="E153" s="73">
        <v>0</v>
      </c>
      <c r="F153" s="165">
        <v>122</v>
      </c>
      <c r="G153" s="166">
        <v>0</v>
      </c>
      <c r="H153" s="73">
        <v>0</v>
      </c>
      <c r="I153" s="167">
        <v>121</v>
      </c>
      <c r="J153" s="383">
        <f t="shared" si="83"/>
        <v>243</v>
      </c>
      <c r="K153" s="73">
        <v>368</v>
      </c>
      <c r="L153" s="73">
        <v>0</v>
      </c>
      <c r="M153" s="384">
        <f t="shared" si="84"/>
        <v>368</v>
      </c>
      <c r="N153" s="166">
        <v>529</v>
      </c>
      <c r="O153" s="73">
        <v>0</v>
      </c>
      <c r="P153" s="385">
        <f t="shared" si="85"/>
        <v>529</v>
      </c>
      <c r="Q153" s="386">
        <f t="shared" si="86"/>
        <v>897</v>
      </c>
      <c r="R153" s="387">
        <v>367</v>
      </c>
      <c r="S153" s="386">
        <v>0</v>
      </c>
      <c r="T153" s="72">
        <v>1947.97</v>
      </c>
      <c r="U153" s="73">
        <v>631.44000000000005</v>
      </c>
      <c r="V153" s="73">
        <v>354.93</v>
      </c>
      <c r="W153" s="165">
        <v>17226.6924</v>
      </c>
      <c r="X153" s="166">
        <v>4393.8450000000003</v>
      </c>
      <c r="Y153" s="73">
        <v>1465.3</v>
      </c>
      <c r="Z153" s="167">
        <v>16461.379200000003</v>
      </c>
      <c r="AA153" s="383">
        <f t="shared" si="87"/>
        <v>33688.071600000003</v>
      </c>
      <c r="AB153" s="73">
        <v>56446.138200000001</v>
      </c>
      <c r="AC153" s="73">
        <v>6480.6152000000002</v>
      </c>
      <c r="AD153" s="384">
        <f t="shared" si="88"/>
        <v>62926.753400000001</v>
      </c>
      <c r="AE153" s="166">
        <v>18603.768199999999</v>
      </c>
      <c r="AF153" s="73">
        <v>7324.6827999999996</v>
      </c>
      <c r="AG153" s="385">
        <f t="shared" si="89"/>
        <v>25928.450999999997</v>
      </c>
      <c r="AH153" s="386">
        <f t="shared" si="90"/>
        <v>88855.204400000002</v>
      </c>
      <c r="AI153" s="387">
        <v>72464.784</v>
      </c>
      <c r="AJ153" s="386">
        <v>4179.8789999999999</v>
      </c>
    </row>
    <row r="154" spans="2:36" x14ac:dyDescent="0.35">
      <c r="B154" s="41" t="s">
        <v>66</v>
      </c>
      <c r="C154" s="76">
        <v>228</v>
      </c>
      <c r="D154" s="77">
        <v>26</v>
      </c>
      <c r="E154" s="77">
        <v>12</v>
      </c>
      <c r="F154" s="314">
        <v>266</v>
      </c>
      <c r="G154" s="315">
        <v>100</v>
      </c>
      <c r="H154" s="77">
        <v>30</v>
      </c>
      <c r="I154" s="316">
        <v>130</v>
      </c>
      <c r="J154" s="388">
        <f t="shared" si="83"/>
        <v>396</v>
      </c>
      <c r="K154" s="77">
        <v>203</v>
      </c>
      <c r="L154" s="77">
        <v>107</v>
      </c>
      <c r="M154" s="389">
        <f t="shared" si="84"/>
        <v>310</v>
      </c>
      <c r="N154" s="315">
        <v>147</v>
      </c>
      <c r="O154" s="77">
        <v>695</v>
      </c>
      <c r="P154" s="390">
        <f t="shared" si="85"/>
        <v>842</v>
      </c>
      <c r="Q154" s="391">
        <f t="shared" si="86"/>
        <v>1152</v>
      </c>
      <c r="R154" s="392">
        <v>0</v>
      </c>
      <c r="S154" s="391">
        <v>410</v>
      </c>
      <c r="T154" s="76">
        <v>6482</v>
      </c>
      <c r="U154" s="77">
        <v>743</v>
      </c>
      <c r="V154" s="77">
        <v>306</v>
      </c>
      <c r="W154" s="314">
        <v>22395</v>
      </c>
      <c r="X154" s="315">
        <v>7526</v>
      </c>
      <c r="Y154" s="77">
        <v>1883</v>
      </c>
      <c r="Z154" s="316">
        <v>20378</v>
      </c>
      <c r="AA154" s="388">
        <f t="shared" si="87"/>
        <v>42773</v>
      </c>
      <c r="AB154" s="77">
        <v>47737</v>
      </c>
      <c r="AC154" s="77">
        <v>9033</v>
      </c>
      <c r="AD154" s="389">
        <f t="shared" si="88"/>
        <v>56770</v>
      </c>
      <c r="AE154" s="315">
        <v>19475</v>
      </c>
      <c r="AF154" s="77">
        <v>11036</v>
      </c>
      <c r="AG154" s="390">
        <f t="shared" si="89"/>
        <v>30511</v>
      </c>
      <c r="AH154" s="391">
        <f t="shared" si="90"/>
        <v>87281</v>
      </c>
      <c r="AI154" s="392">
        <v>84048</v>
      </c>
      <c r="AJ154" s="391">
        <v>7189</v>
      </c>
    </row>
    <row r="155" spans="2:36" x14ac:dyDescent="0.35">
      <c r="B155" s="5" t="s">
        <v>83</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62</v>
      </c>
      <c r="C156" s="53">
        <f>IFERROR(C150/SUM($J150,$Q150,$R150,$S150),"-")</f>
        <v>8.5234093637454988E-2</v>
      </c>
      <c r="D156" s="52">
        <f t="shared" ref="D156:F156" si="91">IFERROR(D150/SUM($J150,$Q150,$R150,$S150),"-")</f>
        <v>0</v>
      </c>
      <c r="E156" s="52">
        <f t="shared" si="91"/>
        <v>0</v>
      </c>
      <c r="F156" s="94">
        <f t="shared" si="91"/>
        <v>8.5234093637454988E-2</v>
      </c>
      <c r="G156" s="92">
        <f t="shared" ref="G156:S156" si="92">IFERROR(G150/SUM($J150,$Q150,$R150,$S150),"-")</f>
        <v>6.3025210084033612E-2</v>
      </c>
      <c r="H156" s="52">
        <f t="shared" si="92"/>
        <v>0</v>
      </c>
      <c r="I156" s="96">
        <f t="shared" si="92"/>
        <v>6.3025210084033612E-2</v>
      </c>
      <c r="J156" s="250">
        <f t="shared" si="92"/>
        <v>0.1482593037214886</v>
      </c>
      <c r="K156" s="52">
        <f t="shared" si="92"/>
        <v>0.25450180072028811</v>
      </c>
      <c r="L156" s="52">
        <f t="shared" si="92"/>
        <v>0</v>
      </c>
      <c r="M156" s="94">
        <f t="shared" si="92"/>
        <v>0.25450180072028811</v>
      </c>
      <c r="N156" s="92">
        <f t="shared" si="92"/>
        <v>0.30912364945978393</v>
      </c>
      <c r="O156" s="52">
        <f t="shared" si="92"/>
        <v>0</v>
      </c>
      <c r="P156" s="96">
        <f t="shared" si="92"/>
        <v>0.30912364945978393</v>
      </c>
      <c r="Q156" s="252">
        <f t="shared" si="92"/>
        <v>0.56362545018007204</v>
      </c>
      <c r="R156" s="268">
        <f t="shared" si="92"/>
        <v>6.0024009603841539E-3</v>
      </c>
      <c r="S156" s="252">
        <f t="shared" si="92"/>
        <v>0.28211284513805523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8">
        <f t="shared" si="93"/>
        <v>0.46456799000380122</v>
      </c>
      <c r="AJ156" s="252">
        <f t="shared" si="93"/>
        <v>5.7407419862560573E-2</v>
      </c>
    </row>
    <row r="157" spans="2:36" x14ac:dyDescent="0.35">
      <c r="B157" s="124" t="s">
        <v>63</v>
      </c>
      <c r="C157" s="54">
        <f t="shared" ref="C157:S157" si="94">IFERROR(C151/SUM($J151,$Q151,$R151,$S151),"-")</f>
        <v>0</v>
      </c>
      <c r="D157" s="46">
        <f t="shared" si="94"/>
        <v>0</v>
      </c>
      <c r="E157" s="46">
        <f t="shared" si="94"/>
        <v>0</v>
      </c>
      <c r="F157" s="169">
        <f t="shared" si="94"/>
        <v>7.4406670942912118E-2</v>
      </c>
      <c r="G157" s="170">
        <f t="shared" si="94"/>
        <v>5.4522129570237332E-2</v>
      </c>
      <c r="H157" s="46">
        <f t="shared" si="94"/>
        <v>0</v>
      </c>
      <c r="I157" s="171">
        <f t="shared" si="94"/>
        <v>5.4522129570237332E-2</v>
      </c>
      <c r="J157" s="251">
        <f t="shared" si="94"/>
        <v>0.12892880051314945</v>
      </c>
      <c r="K157" s="46">
        <f t="shared" si="94"/>
        <v>0.24310455420141117</v>
      </c>
      <c r="L157" s="46">
        <f t="shared" si="94"/>
        <v>0</v>
      </c>
      <c r="M157" s="169">
        <f t="shared" si="94"/>
        <v>0.24310455420141117</v>
      </c>
      <c r="N157" s="170">
        <f t="shared" si="94"/>
        <v>0.31430404105195636</v>
      </c>
      <c r="O157" s="46">
        <f t="shared" si="94"/>
        <v>0</v>
      </c>
      <c r="P157" s="171">
        <f t="shared" si="94"/>
        <v>0.31430404105195636</v>
      </c>
      <c r="Q157" s="168">
        <f t="shared" si="94"/>
        <v>0.5574085952533675</v>
      </c>
      <c r="R157" s="269">
        <f t="shared" si="94"/>
        <v>0.27261064785118666</v>
      </c>
      <c r="S157" s="168">
        <f t="shared" si="94"/>
        <v>4.1051956382296341E-2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9">
        <f t="shared" si="95"/>
        <v>0.27849200136704805</v>
      </c>
      <c r="AJ157" s="168">
        <f t="shared" si="95"/>
        <v>1.5886813775557628E-2</v>
      </c>
    </row>
    <row r="158" spans="2:36" x14ac:dyDescent="0.35">
      <c r="B158" s="123" t="s">
        <v>64</v>
      </c>
      <c r="C158" s="53">
        <f t="shared" ref="C158:S158" si="96">IFERROR(C152/SUM($J152,$Q152,$R152,$S152),"-")</f>
        <v>0</v>
      </c>
      <c r="D158" s="52">
        <f t="shared" si="96"/>
        <v>0</v>
      </c>
      <c r="E158" s="52">
        <f t="shared" si="96"/>
        <v>0</v>
      </c>
      <c r="F158" s="94">
        <f t="shared" si="96"/>
        <v>6.278713629402756E-2</v>
      </c>
      <c r="G158" s="92">
        <f t="shared" si="96"/>
        <v>7.0444104134762639E-2</v>
      </c>
      <c r="H158" s="52">
        <f t="shared" si="96"/>
        <v>0</v>
      </c>
      <c r="I158" s="96">
        <f t="shared" si="96"/>
        <v>7.0444104134762639E-2</v>
      </c>
      <c r="J158" s="250">
        <f t="shared" si="96"/>
        <v>0.1332312404287902</v>
      </c>
      <c r="K158" s="52">
        <f t="shared" si="96"/>
        <v>0.24732006125574271</v>
      </c>
      <c r="L158" s="52">
        <f t="shared" si="96"/>
        <v>0</v>
      </c>
      <c r="M158" s="94">
        <f t="shared" si="96"/>
        <v>0.24732006125574271</v>
      </c>
      <c r="N158" s="92">
        <f t="shared" si="96"/>
        <v>0.33078101071975496</v>
      </c>
      <c r="O158" s="52">
        <f t="shared" si="96"/>
        <v>0</v>
      </c>
      <c r="P158" s="96">
        <f t="shared" si="96"/>
        <v>0.33078101071975496</v>
      </c>
      <c r="Q158" s="252">
        <f t="shared" si="96"/>
        <v>0.57810107197549765</v>
      </c>
      <c r="R158" s="268">
        <f t="shared" si="96"/>
        <v>0</v>
      </c>
      <c r="S158" s="252">
        <f t="shared" si="96"/>
        <v>0.2886676875957121</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8">
        <f t="shared" si="97"/>
        <v>0.37218730958802498</v>
      </c>
      <c r="AJ158" s="252">
        <f t="shared" si="97"/>
        <v>3.3010124116004069E-2</v>
      </c>
    </row>
    <row r="159" spans="2:36" x14ac:dyDescent="0.35">
      <c r="B159" s="124" t="s">
        <v>65</v>
      </c>
      <c r="C159" s="54">
        <f t="shared" ref="C159:S160" si="98">IFERROR(C153/SUM($J153,$Q153,$R153,$S153),"-")</f>
        <v>0</v>
      </c>
      <c r="D159" s="46">
        <f t="shared" si="98"/>
        <v>0</v>
      </c>
      <c r="E159" s="46">
        <f t="shared" si="98"/>
        <v>0</v>
      </c>
      <c r="F159" s="169">
        <f t="shared" si="98"/>
        <v>8.0955540809555401E-2</v>
      </c>
      <c r="G159" s="170">
        <f t="shared" si="98"/>
        <v>0</v>
      </c>
      <c r="H159" s="46">
        <f t="shared" si="98"/>
        <v>0</v>
      </c>
      <c r="I159" s="171">
        <f t="shared" si="98"/>
        <v>8.0291970802919707E-2</v>
      </c>
      <c r="J159" s="251">
        <f t="shared" si="98"/>
        <v>0.16124751161247511</v>
      </c>
      <c r="K159" s="46">
        <f t="shared" si="98"/>
        <v>0.24419376244193763</v>
      </c>
      <c r="L159" s="46">
        <f t="shared" si="98"/>
        <v>0</v>
      </c>
      <c r="M159" s="169">
        <f t="shared" si="98"/>
        <v>0.24419376244193763</v>
      </c>
      <c r="N159" s="170">
        <f t="shared" si="98"/>
        <v>0.35102853351028535</v>
      </c>
      <c r="O159" s="46">
        <f t="shared" si="98"/>
        <v>0</v>
      </c>
      <c r="P159" s="171">
        <f t="shared" si="98"/>
        <v>0.35102853351028535</v>
      </c>
      <c r="Q159" s="168">
        <f t="shared" si="98"/>
        <v>0.59522229595222298</v>
      </c>
      <c r="R159" s="269">
        <f t="shared" si="98"/>
        <v>0.24353019243530191</v>
      </c>
      <c r="S159" s="168">
        <f t="shared" si="98"/>
        <v>0</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9">
        <f t="shared" si="99"/>
        <v>0.3638010632762258</v>
      </c>
      <c r="AJ159" s="168">
        <f t="shared" si="99"/>
        <v>2.0984598871721848E-2</v>
      </c>
    </row>
    <row r="160" spans="2:36" ht="15" thickBot="1" x14ac:dyDescent="0.4">
      <c r="B160" s="265" t="s">
        <v>66</v>
      </c>
      <c r="C160" s="352">
        <f t="shared" si="98"/>
        <v>0.11644535240040858</v>
      </c>
      <c r="D160" s="352">
        <f t="shared" si="98"/>
        <v>1.3278855975485188E-2</v>
      </c>
      <c r="E160" s="352">
        <f t="shared" si="98"/>
        <v>6.1287027579162408E-3</v>
      </c>
      <c r="F160" s="354">
        <f t="shared" si="98"/>
        <v>0.13585291113381001</v>
      </c>
      <c r="G160" s="352">
        <f t="shared" si="98"/>
        <v>5.1072522982635343E-2</v>
      </c>
      <c r="H160" s="352">
        <f t="shared" si="98"/>
        <v>1.5321756894790603E-2</v>
      </c>
      <c r="I160" s="355">
        <f t="shared" si="98"/>
        <v>6.6394279877425938E-2</v>
      </c>
      <c r="J160" s="356">
        <f t="shared" si="98"/>
        <v>0.20224719101123595</v>
      </c>
      <c r="K160" s="352">
        <f t="shared" si="98"/>
        <v>0.10367722165474974</v>
      </c>
      <c r="L160" s="352">
        <f t="shared" si="98"/>
        <v>5.4647599591419814E-2</v>
      </c>
      <c r="M160" s="354">
        <f t="shared" si="98"/>
        <v>0.15832482124616956</v>
      </c>
      <c r="N160" s="352">
        <f t="shared" si="98"/>
        <v>7.5076608784473947E-2</v>
      </c>
      <c r="O160" s="352">
        <f t="shared" si="98"/>
        <v>0.35495403472931564</v>
      </c>
      <c r="P160" s="357">
        <f t="shared" si="98"/>
        <v>0.43003064351378956</v>
      </c>
      <c r="Q160" s="356">
        <f t="shared" si="98"/>
        <v>0.58835546475995915</v>
      </c>
      <c r="R160" s="357">
        <f t="shared" si="98"/>
        <v>0</v>
      </c>
      <c r="S160" s="393">
        <f t="shared" si="98"/>
        <v>0.2093973442288049</v>
      </c>
      <c r="T160" s="352">
        <f t="shared" si="99"/>
        <v>2.9291747066080408E-2</v>
      </c>
      <c r="U160" s="352">
        <f t="shared" si="99"/>
        <v>3.3575698966519197E-3</v>
      </c>
      <c r="V160" s="352">
        <f t="shared" si="99"/>
        <v>1.3827946007745457E-3</v>
      </c>
      <c r="W160" s="354">
        <f t="shared" si="99"/>
        <v>0.10120158524296062</v>
      </c>
      <c r="X160" s="352">
        <f t="shared" si="99"/>
        <v>3.4009516880487686E-2</v>
      </c>
      <c r="Y160" s="352">
        <f t="shared" si="99"/>
        <v>8.5091576250276788E-3</v>
      </c>
      <c r="Z160" s="355">
        <f t="shared" si="99"/>
        <v>9.2086890113018599E-2</v>
      </c>
      <c r="AA160" s="356">
        <f t="shared" si="99"/>
        <v>0.19328847535597923</v>
      </c>
      <c r="AB160" s="352">
        <f t="shared" si="99"/>
        <v>0.21572047665743296</v>
      </c>
      <c r="AC160" s="352">
        <f t="shared" si="99"/>
        <v>4.0819554342472128E-2</v>
      </c>
      <c r="AD160" s="353">
        <f t="shared" si="99"/>
        <v>0.25654003099990508</v>
      </c>
      <c r="AE160" s="352">
        <f t="shared" si="99"/>
        <v>8.8006290359752548E-2</v>
      </c>
      <c r="AF160" s="352">
        <f t="shared" si="99"/>
        <v>4.9870984359960416E-2</v>
      </c>
      <c r="AG160" s="358">
        <f t="shared" si="99"/>
        <v>0.13787727471971295</v>
      </c>
      <c r="AH160" s="359">
        <f t="shared" si="99"/>
        <v>0.39441730571961808</v>
      </c>
      <c r="AI160" s="357">
        <f t="shared" si="99"/>
        <v>0.37980758367940859</v>
      </c>
      <c r="AJ160" s="357">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130</v>
      </c>
    </row>
    <row r="163" spans="1:21" x14ac:dyDescent="0.35">
      <c r="A163" s="10" t="s">
        <v>131</v>
      </c>
    </row>
    <row r="164" spans="1:21" x14ac:dyDescent="0.35">
      <c r="A164" s="10" t="s">
        <v>132</v>
      </c>
    </row>
    <row r="165" spans="1:21" x14ac:dyDescent="0.35">
      <c r="A165" s="10" t="s">
        <v>133</v>
      </c>
    </row>
    <row r="166" spans="1:21" x14ac:dyDescent="0.35">
      <c r="A166" s="10" t="s">
        <v>134</v>
      </c>
    </row>
    <row r="167" spans="1:21" x14ac:dyDescent="0.35">
      <c r="A167" s="10" t="s">
        <v>135</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3" t="str">
        <f>Contents!A2</f>
        <v>Stirling</v>
      </c>
      <c r="B1" s="403"/>
      <c r="C1" s="403"/>
      <c r="Q1" s="117"/>
    </row>
    <row r="2" spans="1:17" x14ac:dyDescent="0.35">
      <c r="A2" s="5" t="s">
        <v>136</v>
      </c>
    </row>
    <row r="3" spans="1:17" x14ac:dyDescent="0.35">
      <c r="A3" s="117" t="s">
        <v>12</v>
      </c>
    </row>
    <row r="4" spans="1:17" x14ac:dyDescent="0.35">
      <c r="A4" s="5"/>
    </row>
    <row r="5" spans="1:17" x14ac:dyDescent="0.35">
      <c r="A5" s="116" t="s">
        <v>137</v>
      </c>
      <c r="C5" s="117" t="s">
        <v>138</v>
      </c>
    </row>
    <row r="6" spans="1:17" x14ac:dyDescent="0.35">
      <c r="A6" s="116" t="s">
        <v>139</v>
      </c>
      <c r="C6" s="117" t="s">
        <v>140</v>
      </c>
    </row>
    <row r="8" spans="1:17" ht="16.5" x14ac:dyDescent="0.35">
      <c r="A8" t="s">
        <v>141</v>
      </c>
    </row>
    <row r="10" spans="1:17" x14ac:dyDescent="0.35">
      <c r="C10" s="408" t="str">
        <f>$A$1</f>
        <v>Stirling</v>
      </c>
      <c r="D10" s="409"/>
      <c r="E10" s="409"/>
      <c r="F10" s="409"/>
      <c r="G10" s="409"/>
      <c r="H10" s="422"/>
      <c r="I10" s="408" t="s">
        <v>52</v>
      </c>
      <c r="J10" s="409"/>
      <c r="K10" s="409"/>
      <c r="L10" s="409"/>
      <c r="M10" s="409"/>
      <c r="N10" s="409"/>
    </row>
    <row r="11" spans="1:17" ht="15" thickBot="1" x14ac:dyDescent="0.4">
      <c r="C11" s="137" t="s">
        <v>60</v>
      </c>
      <c r="D11" s="134" t="s">
        <v>62</v>
      </c>
      <c r="E11" s="134" t="s">
        <v>63</v>
      </c>
      <c r="F11" s="134" t="s">
        <v>64</v>
      </c>
      <c r="G11" s="134" t="s">
        <v>65</v>
      </c>
      <c r="H11" s="134" t="s">
        <v>66</v>
      </c>
      <c r="I11" s="137" t="s">
        <v>60</v>
      </c>
      <c r="J11" s="134" t="s">
        <v>62</v>
      </c>
      <c r="K11" s="134" t="s">
        <v>63</v>
      </c>
      <c r="L11" s="134" t="s">
        <v>64</v>
      </c>
      <c r="M11" s="134" t="s">
        <v>65</v>
      </c>
      <c r="N11" s="134" t="s">
        <v>66</v>
      </c>
    </row>
    <row r="12" spans="1:17" x14ac:dyDescent="0.35">
      <c r="B12" s="214" t="s">
        <v>142</v>
      </c>
      <c r="C12" s="173">
        <v>810</v>
      </c>
      <c r="D12" s="174">
        <v>701</v>
      </c>
      <c r="E12" s="174">
        <v>584</v>
      </c>
      <c r="F12" s="174">
        <v>114</v>
      </c>
      <c r="G12" s="174">
        <v>124</v>
      </c>
      <c r="H12" s="174">
        <v>138</v>
      </c>
      <c r="I12" s="173">
        <v>56055</v>
      </c>
      <c r="J12" s="174">
        <v>43593</v>
      </c>
      <c r="K12" s="174">
        <v>35038.15</v>
      </c>
      <c r="L12" s="174">
        <v>15311.18</v>
      </c>
      <c r="M12" s="174">
        <v>18876.820400000001</v>
      </c>
      <c r="N12" s="174">
        <v>25162</v>
      </c>
    </row>
    <row r="13" spans="1:17" ht="15" thickBot="1" x14ac:dyDescent="0.4">
      <c r="B13" s="215" t="s">
        <v>143</v>
      </c>
      <c r="C13" s="212">
        <v>1015674.05</v>
      </c>
      <c r="D13" s="213">
        <v>2057498.14</v>
      </c>
      <c r="E13" s="213">
        <v>1642680.02</v>
      </c>
      <c r="F13" s="213">
        <v>530096.42000000004</v>
      </c>
      <c r="G13" s="213">
        <v>791889.02</v>
      </c>
      <c r="H13" s="213">
        <v>1037198.96</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144</v>
      </c>
    </row>
    <row r="16" spans="1:17" ht="14.25" customHeight="1" x14ac:dyDescent="0.35">
      <c r="A16" s="5"/>
    </row>
    <row r="17" spans="1:26" ht="14.25" customHeight="1" x14ac:dyDescent="0.35">
      <c r="A17" s="5" t="s">
        <v>69</v>
      </c>
    </row>
    <row r="18" spans="1:26" ht="15" customHeight="1" x14ac:dyDescent="0.35">
      <c r="A18" s="5"/>
      <c r="B18" s="428" t="s">
        <v>145</v>
      </c>
      <c r="C18" s="408" t="str">
        <f>$A$1</f>
        <v>Stirling</v>
      </c>
      <c r="D18" s="409"/>
      <c r="E18" s="409"/>
      <c r="F18" s="409"/>
      <c r="G18" s="409"/>
      <c r="H18" s="409"/>
      <c r="I18" s="409"/>
      <c r="J18" s="409"/>
      <c r="K18" s="409"/>
      <c r="L18" s="409"/>
      <c r="M18" s="409"/>
      <c r="N18" s="422"/>
      <c r="O18" s="408" t="s">
        <v>52</v>
      </c>
      <c r="P18" s="409"/>
      <c r="Q18" s="409"/>
      <c r="R18" s="409"/>
      <c r="S18" s="409"/>
      <c r="T18" s="409"/>
      <c r="U18" s="409"/>
      <c r="V18" s="409"/>
      <c r="W18" s="409"/>
      <c r="X18" s="409"/>
      <c r="Y18" s="409"/>
      <c r="Z18" s="409"/>
    </row>
    <row r="19" spans="1:26" ht="15" customHeight="1" x14ac:dyDescent="0.35">
      <c r="B19" s="428"/>
      <c r="C19" s="408" t="s">
        <v>59</v>
      </c>
      <c r="D19" s="409"/>
      <c r="E19" s="409"/>
      <c r="F19" s="409"/>
      <c r="G19" s="409"/>
      <c r="H19" s="429"/>
      <c r="I19" s="409" t="s">
        <v>67</v>
      </c>
      <c r="J19" s="409"/>
      <c r="K19" s="409"/>
      <c r="L19" s="409"/>
      <c r="M19" s="409"/>
      <c r="N19" s="422"/>
      <c r="O19" s="405" t="s">
        <v>59</v>
      </c>
      <c r="P19" s="406"/>
      <c r="Q19" s="406"/>
      <c r="R19" s="406"/>
      <c r="S19" s="406"/>
      <c r="T19" s="425"/>
      <c r="U19" s="426" t="s">
        <v>67</v>
      </c>
      <c r="V19" s="419"/>
      <c r="W19" s="419"/>
      <c r="X19" s="419"/>
      <c r="Y19" s="419"/>
      <c r="Z19" s="419"/>
    </row>
    <row r="20" spans="1:26" ht="15" thickBot="1" x14ac:dyDescent="0.4">
      <c r="B20" s="141" t="s">
        <v>146</v>
      </c>
      <c r="C20" s="105" t="s">
        <v>60</v>
      </c>
      <c r="D20" s="104" t="s">
        <v>62</v>
      </c>
      <c r="E20" s="104" t="s">
        <v>63</v>
      </c>
      <c r="F20" s="104" t="s">
        <v>64</v>
      </c>
      <c r="G20" s="104" t="s">
        <v>65</v>
      </c>
      <c r="H20" s="106" t="s">
        <v>66</v>
      </c>
      <c r="I20" s="104" t="s">
        <v>60</v>
      </c>
      <c r="J20" s="104" t="s">
        <v>62</v>
      </c>
      <c r="K20" s="104" t="s">
        <v>63</v>
      </c>
      <c r="L20" s="104" t="s">
        <v>64</v>
      </c>
      <c r="M20" s="104" t="s">
        <v>65</v>
      </c>
      <c r="N20" s="104" t="s">
        <v>66</v>
      </c>
      <c r="O20" s="105" t="s">
        <v>60</v>
      </c>
      <c r="P20" s="104" t="s">
        <v>62</v>
      </c>
      <c r="Q20" s="104" t="s">
        <v>63</v>
      </c>
      <c r="R20" s="104" t="s">
        <v>64</v>
      </c>
      <c r="S20" s="104" t="s">
        <v>65</v>
      </c>
      <c r="T20" s="106" t="s">
        <v>66</v>
      </c>
      <c r="U20" s="104" t="s">
        <v>60</v>
      </c>
      <c r="V20" s="104" t="s">
        <v>62</v>
      </c>
      <c r="W20" s="104" t="s">
        <v>63</v>
      </c>
      <c r="X20" s="104" t="s">
        <v>64</v>
      </c>
      <c r="Y20" s="104" t="s">
        <v>65</v>
      </c>
      <c r="Z20" s="104" t="s">
        <v>66</v>
      </c>
    </row>
    <row r="21" spans="1:26" x14ac:dyDescent="0.35">
      <c r="B21" s="81" t="s">
        <v>147</v>
      </c>
      <c r="C21" s="110">
        <v>35348.86</v>
      </c>
      <c r="D21" s="111">
        <v>73727.039999999994</v>
      </c>
      <c r="E21" s="111">
        <v>32376.799999999999</v>
      </c>
      <c r="F21" s="111">
        <f t="array" ref="F21">INDEX(C$38:C$65,MATCH($B21,$B$38:$B$65,0))</f>
        <v>10997.83</v>
      </c>
      <c r="G21" s="111">
        <f t="array" ref="G21">INDEX(D$38:D$65,MATCH($B21,$B$38:$B$65,0))</f>
        <v>24991</v>
      </c>
      <c r="H21" s="112">
        <f t="array" ref="H21">INDEX(E$38:E$65,MATCH($B21,$B$38:$B$65,0))</f>
        <v>26443.51</v>
      </c>
      <c r="I21" s="109">
        <f>IFERROR(C21/SUM(C$21:C$32),"-")</f>
        <v>3.4803350543414983E-2</v>
      </c>
      <c r="J21" s="109">
        <f t="array" ref="J21">IFERROR(D21/SUM(D$21:D$32),"-")</f>
        <v>3.5833344665866865E-2</v>
      </c>
      <c r="K21" s="109">
        <f t="array" ref="K21">IFERROR(E21/SUM(E$21:E$32),"-")</f>
        <v>1.9709742375754957E-2</v>
      </c>
      <c r="L21" s="109">
        <f t="array" ref="L21">IFERROR(F21/SUM(F$21:F$32),"-")</f>
        <v>2.0748609634891647E-2</v>
      </c>
      <c r="M21" s="109">
        <f t="array" ref="M21">IFERROR(G21/SUM(G$21:G$32),"-")</f>
        <v>3.1558715134097956E-2</v>
      </c>
      <c r="N21" s="109">
        <f t="array" ref="N21">IFERROR(H21/SUM(H$21:H$32),"-")</f>
        <v>2.5495118120828039E-2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148</v>
      </c>
      <c r="C22" s="113">
        <v>53093.79</v>
      </c>
      <c r="D22" s="114">
        <v>60832.51</v>
      </c>
      <c r="E22" s="114">
        <v>88818.6</v>
      </c>
      <c r="F22" s="114">
        <f t="array" ref="F22">INDEX(C$38:C$65,MATCH($B22,$B$38:$B$65,0))</f>
        <v>21075.07</v>
      </c>
      <c r="G22" s="114">
        <f t="array" ref="G22">INDEX(D$38:D$65,MATCH($B22,$B$38:$B$65,0))</f>
        <v>26957.97</v>
      </c>
      <c r="H22" s="115">
        <f t="array" ref="H22">INDEX(E$38:E$65,MATCH($B22,$B$38:$B$65,0))</f>
        <v>64847.51</v>
      </c>
      <c r="I22" s="20">
        <f t="array" ref="I22">IFERROR(C22/SUM(C$21:C$32),"-")</f>
        <v>5.2274437847457063E-2</v>
      </c>
      <c r="J22" s="20">
        <f t="array" ref="J22">IFERROR(D22/SUM(D$21:D$32),"-")</f>
        <v>2.9566252730610001E-2</v>
      </c>
      <c r="K22" s="20">
        <f t="array" ref="K22">IFERROR(E22/SUM(E$21:E$32),"-")</f>
        <v>5.4069325077686171E-2</v>
      </c>
      <c r="L22" s="20">
        <f t="array" ref="L22">IFERROR(F22/SUM(F$21:F$32),"-")</f>
        <v>3.9760425507396994E-2</v>
      </c>
      <c r="M22" s="20">
        <f t="array" ref="M22">IFERROR(G22/SUM(G$21:G$32),"-")</f>
        <v>3.4042611172964615E-2</v>
      </c>
      <c r="N22" s="20">
        <f t="array" ref="N22">IFERROR(H22/SUM(H$21:H$32),"-")</f>
        <v>6.2521765351558012E-2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149</v>
      </c>
      <c r="C23" s="110">
        <v>39860.75</v>
      </c>
      <c r="D23" s="111">
        <v>74766.23</v>
      </c>
      <c r="E23" s="111">
        <v>41644.300000000003</v>
      </c>
      <c r="F23" s="111">
        <f t="array" ref="F23">INDEX(C$38:C$65,MATCH($B23,$B$38:$B$65,0))</f>
        <v>28669.14</v>
      </c>
      <c r="G23" s="111">
        <f t="array" ref="G23">INDEX(D$38:D$65,MATCH($B23,$B$38:$B$65,0))</f>
        <v>13090.98</v>
      </c>
      <c r="H23" s="112">
        <f t="array" ref="H23">INDEX(E$38:E$65,MATCH($B23,$B$38:$B$65,0))</f>
        <v>15861.99</v>
      </c>
      <c r="I23" s="109">
        <f t="array" ref="I23">IFERROR(C23/SUM(C$21:C$32),"-")</f>
        <v>3.9245612310366697E-2</v>
      </c>
      <c r="J23" s="109">
        <f t="array" ref="J23">IFERROR(D23/SUM(D$21:D$32),"-")</f>
        <v>3.633841924153574E-2</v>
      </c>
      <c r="K23" s="109">
        <f t="array" ref="K23">IFERROR(E23/SUM(E$21:E$32),"-")</f>
        <v>2.5351437585513465E-2</v>
      </c>
      <c r="L23" s="109">
        <f t="array" ref="L23">IFERROR(F23/SUM(F$21:F$32),"-")</f>
        <v>5.4087469476074596E-2</v>
      </c>
      <c r="M23" s="109">
        <f t="array" ref="M23">IFERROR(G23/SUM(G$21:G$32),"-")</f>
        <v>1.6531331625232029E-2</v>
      </c>
      <c r="N23" s="109">
        <f t="array" ref="N23">IFERROR(H23/SUM(H$21:H$32),"-")</f>
        <v>1.5293102492119737E-2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150</v>
      </c>
      <c r="C24" s="113">
        <v>149883.28</v>
      </c>
      <c r="D24" s="114">
        <v>304652.5</v>
      </c>
      <c r="E24" s="114">
        <v>175305.54</v>
      </c>
      <c r="F24" s="114">
        <f t="array" ref="F24">INDEX(C$38:C$65,MATCH($B24,$B$38:$B$65,0))</f>
        <v>99723.64</v>
      </c>
      <c r="G24" s="114">
        <f t="array" ref="G24">INDEX(D$38:D$65,MATCH($B24,$B$38:$B$65,0))</f>
        <v>172550.6</v>
      </c>
      <c r="H24" s="115">
        <f t="array" ref="H24">INDEX(E$38:E$65,MATCH($B24,$B$38:$B$65,0))</f>
        <v>91705.4</v>
      </c>
      <c r="I24" s="20">
        <f t="array" ref="I24">IFERROR(C24/SUM(C$21:C$32),"-")</f>
        <v>0.14757025642232366</v>
      </c>
      <c r="J24" s="20">
        <f t="array" ref="J24">IFERROR(D24/SUM(D$21:D$32),"-")</f>
        <v>0.14806939266540478</v>
      </c>
      <c r="K24" s="20">
        <f t="array" ref="K24">IFERROR(E24/SUM(E$21:E$32),"-")</f>
        <v>0.10671922581733236</v>
      </c>
      <c r="L24" s="20">
        <f t="array" ref="L24">IFERROR(F24/SUM(F$21:F$32),"-")</f>
        <v>0.18813955823380304</v>
      </c>
      <c r="M24" s="20">
        <f t="array" ref="M24">IFERROR(G24/SUM(G$21:G$32),"-")</f>
        <v>0.21789745234755245</v>
      </c>
      <c r="N24" s="20">
        <f t="array" ref="N24">IFERROR(H24/SUM(H$21:H$32),"-")</f>
        <v>8.8416401805879161E-2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151</v>
      </c>
      <c r="C25" s="110">
        <v>201834.62</v>
      </c>
      <c r="D25" s="111">
        <v>450075.03</v>
      </c>
      <c r="E25" s="111">
        <v>355849.69</v>
      </c>
      <c r="F25" s="111">
        <f t="array" ref="F25">INDEX(C$38:C$65,MATCH($B25,$B$38:$B$65,0))</f>
        <v>131714.31</v>
      </c>
      <c r="G25" s="111">
        <f t="array" ref="G25">INDEX(D$38:D$65,MATCH($B25,$B$38:$B$65,0))</f>
        <v>104688.87</v>
      </c>
      <c r="H25" s="112">
        <f t="array" ref="H25">INDEX(E$38:E$65,MATCH($B25,$B$38:$B$65,0))</f>
        <v>235213.74</v>
      </c>
      <c r="I25" s="109">
        <f t="array" ref="I25">IFERROR(C25/SUM(C$21:C$32),"-")</f>
        <v>0.19871987474721836</v>
      </c>
      <c r="J25" s="109">
        <f t="array" ref="J25">IFERROR(D25/SUM(D$21:D$32),"-")</f>
        <v>0.21874869349821138</v>
      </c>
      <c r="K25" s="109">
        <f t="array" ref="K25">IFERROR(E25/SUM(E$21:E$32),"-")</f>
        <v>0.21662751459045571</v>
      </c>
      <c r="L25" s="109">
        <f t="array" ref="L25">IFERROR(F25/SUM(F$21:F$32),"-")</f>
        <v>0.24849345748380408</v>
      </c>
      <c r="M25" s="109">
        <f t="array" ref="M25">IFERROR(G25/SUM(G$21:G$32),"-")</f>
        <v>0.13220144156058636</v>
      </c>
      <c r="N25" s="109">
        <f t="array" ref="N25">IFERROR(H25/SUM(H$21:H$32),"-")</f>
        <v>0.22677784019374642</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152</v>
      </c>
      <c r="C26" s="113">
        <v>13376.8</v>
      </c>
      <c r="D26" s="114">
        <v>221075</v>
      </c>
      <c r="E26" s="114">
        <v>646.44000000000005</v>
      </c>
      <c r="F26" s="114">
        <f t="array" ref="F26">INDEX(C$38:C$65,MATCH($B26,$B$38:$B$65,0))</f>
        <v>2910.57</v>
      </c>
      <c r="G26" s="114">
        <f t="array" ref="G26">INDEX(D$38:D$65,MATCH($B26,$B$38:$B$65,0))</f>
        <v>8301.48</v>
      </c>
      <c r="H26" s="115">
        <f t="array" ref="H26">INDEX(E$38:E$65,MATCH($B26,$B$38:$B$65,0))</f>
        <v>63926.66</v>
      </c>
      <c r="I26" s="20">
        <f t="array" ref="I26">IFERROR(C26/SUM(C$21:C$32),"-")</f>
        <v>1.3170367008982851E-2</v>
      </c>
      <c r="J26" s="20">
        <f t="array" ref="J26">IFERROR(D26/SUM(D$21:D$32),"-")</f>
        <v>0.10744845679423068</v>
      </c>
      <c r="K26" s="20">
        <f t="array" ref="K26">IFERROR(E26/SUM(E$21:E$32),"-")</f>
        <v>3.9352764514661849E-4</v>
      </c>
      <c r="L26" s="20">
        <f t="array" ref="L26">IFERROR(F26/SUM(F$21:F$32),"-")</f>
        <v>5.4911087682776132E-3</v>
      </c>
      <c r="M26" s="20">
        <f t="array" ref="M26">IFERROR(G26/SUM(G$21:G$32),"-")</f>
        <v>1.0483135629283002E-2</v>
      </c>
      <c r="N26" s="20">
        <f t="array" ref="N26">IFERROR(H26/SUM(H$21:H$32),"-")</f>
        <v>6.1633941476377879E-2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153</v>
      </c>
      <c r="C27" s="110">
        <v>79474.02</v>
      </c>
      <c r="D27" s="111">
        <v>41065.42</v>
      </c>
      <c r="E27" s="111">
        <v>21623.11</v>
      </c>
      <c r="F27" s="111">
        <f t="array" ref="F27">INDEX(C$38:C$65,MATCH($B27,$B$38:$B$65,0))</f>
        <v>737.98</v>
      </c>
      <c r="G27" s="111">
        <f t="array" ref="G27">INDEX(D$38:D$65,MATCH($B27,$B$38:$B$65,0))</f>
        <v>2534</v>
      </c>
      <c r="H27" s="112">
        <f t="array" ref="H27">INDEX(E$38:E$65,MATCH($B27,$B$38:$B$65,0))</f>
        <v>1093.1300000000001</v>
      </c>
      <c r="I27" s="109">
        <f t="array" ref="I27">IFERROR(C27/SUM(C$21:C$32),"-")</f>
        <v>7.8247563773043136E-2</v>
      </c>
      <c r="J27" s="109">
        <f t="array" ref="J27">IFERROR(D27/SUM(D$21:D$32),"-")</f>
        <v>1.9958909902100808E-2</v>
      </c>
      <c r="K27" s="109">
        <f t="array" ref="K27">IFERROR(E27/SUM(E$21:E$32),"-")</f>
        <v>1.3163312231678574E-2</v>
      </c>
      <c r="L27" s="109">
        <f t="array" ref="L27">IFERROR(F27/SUM(F$21:F$32),"-")</f>
        <v>1.3922800169085482E-3</v>
      </c>
      <c r="M27" s="109">
        <f t="array" ref="M27">IFERROR(G27/SUM(G$21:G$32),"-")</f>
        <v>3.1999433455965837E-3</v>
      </c>
      <c r="N27" s="109">
        <f t="array" ref="N27">IFERROR(H27/SUM(H$21:H$32),"-")</f>
        <v>1.0539250829946841E-3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154</v>
      </c>
      <c r="C28" s="113">
        <v>87933.03</v>
      </c>
      <c r="D28" s="114">
        <v>128622.25</v>
      </c>
      <c r="E28" s="114">
        <v>99822.66</v>
      </c>
      <c r="F28" s="114">
        <f t="array" ref="F28">INDEX(C$38:C$65,MATCH($B28,$B$38:$B$65,0))</f>
        <v>25392.14</v>
      </c>
      <c r="G28" s="114">
        <f t="array" ref="G28">INDEX(D$38:D$65,MATCH($B28,$B$38:$B$65,0))</f>
        <v>64698.34</v>
      </c>
      <c r="H28" s="115">
        <f t="array" ref="H28">INDEX(E$38:E$65,MATCH($B28,$B$38:$B$65,0))</f>
        <v>93097.819999999992</v>
      </c>
      <c r="I28" s="20">
        <f t="array" ref="I28">IFERROR(C28/SUM(C$21:C$32),"-")</f>
        <v>8.6576032931037272E-2</v>
      </c>
      <c r="J28" s="20">
        <f t="array" ref="J28">IFERROR(D28/SUM(D$21:D$32),"-")</f>
        <v>6.2513908275027646E-2</v>
      </c>
      <c r="K28" s="20">
        <f t="array" ref="K28">IFERROR(E28/SUM(E$21:E$32),"-")</f>
        <v>6.0768170784715587E-2</v>
      </c>
      <c r="L28" s="20">
        <f t="array" ref="L28">IFERROR(F28/SUM(F$21:F$32),"-")</f>
        <v>4.7905050419447981E-2</v>
      </c>
      <c r="M28" s="20">
        <f t="array" ref="M28">IFERROR(G28/SUM(G$21:G$32),"-")</f>
        <v>8.1701271726182023E-2</v>
      </c>
      <c r="N28" s="20">
        <f t="array" ref="N28">IFERROR(H28/SUM(H$21:H$32),"-")</f>
        <v>8.9758882905166024E-2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155</v>
      </c>
      <c r="C29" s="110">
        <v>22662.15</v>
      </c>
      <c r="D29" s="111">
        <v>14313.62</v>
      </c>
      <c r="E29" s="111">
        <v>26572.89</v>
      </c>
      <c r="F29" s="111">
        <f t="array" ref="F29">INDEX(C$38:C$65,MATCH($B29,$B$38:$B$65,0))</f>
        <v>23706.46</v>
      </c>
      <c r="G29" s="111">
        <f t="array" ref="G29">INDEX(D$38:D$65,MATCH($B29,$B$38:$B$65,0))</f>
        <v>5030.82</v>
      </c>
      <c r="H29" s="112">
        <f t="array" ref="H29">INDEX(E$38:E$65,MATCH($B29,$B$38:$B$65,0))</f>
        <v>30910.65</v>
      </c>
      <c r="I29" s="109">
        <f t="array" ref="I29">IFERROR(C29/SUM(C$21:C$32),"-")</f>
        <v>2.2312423951365106E-2</v>
      </c>
      <c r="J29" s="109">
        <f t="array" ref="J29">IFERROR(D29/SUM(D$21:D$32),"-")</f>
        <v>6.9568082331291923E-3</v>
      </c>
      <c r="K29" s="109">
        <f t="array" ref="K29">IFERROR(E29/SUM(E$21:E$32),"-")</f>
        <v>1.617654666549119E-2</v>
      </c>
      <c r="L29" s="109">
        <f t="array" ref="L29">IFERROR(F29/SUM(F$21:F$32),"-")</f>
        <v>4.4724830658882109E-2</v>
      </c>
      <c r="M29" s="109">
        <f t="array" ref="M29">IFERROR(G29/SUM(G$21:G$32),"-")</f>
        <v>6.3529356676772708E-3</v>
      </c>
      <c r="N29" s="109">
        <f t="array" ref="N29">IFERROR(H29/SUM(H$21:H$32),"-")</f>
        <v>2.9802044922991437E-2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156</v>
      </c>
      <c r="C30" s="113">
        <v>150481.38</v>
      </c>
      <c r="D30" s="114">
        <v>264100.06</v>
      </c>
      <c r="E30" s="114">
        <v>396320.39</v>
      </c>
      <c r="F30" s="114">
        <f t="array" ref="F30">INDEX(C$38:C$65,MATCH($B30,$B$38:$B$65,0))</f>
        <v>81786.58</v>
      </c>
      <c r="G30" s="114">
        <f t="array" ref="G30">INDEX(D$38:D$65,MATCH($B30,$B$38:$B$65,0))</f>
        <v>153916.04</v>
      </c>
      <c r="H30" s="115">
        <f t="array" ref="H30">INDEX(E$38:E$65,MATCH($B30,$B$38:$B$65,0))</f>
        <v>210178.74</v>
      </c>
      <c r="I30" s="20">
        <f t="array" ref="I30">IFERROR(C30/SUM(C$21:C$32),"-")</f>
        <v>0.14815912644415793</v>
      </c>
      <c r="J30" s="20">
        <f t="array" ref="J30">IFERROR(D30/SUM(D$21:D$32),"-")</f>
        <v>0.12835980498140329</v>
      </c>
      <c r="K30" s="20">
        <f t="array" ref="K30">IFERROR(E30/SUM(E$21:E$32),"-")</f>
        <v>0.24126450993176388</v>
      </c>
      <c r="L30" s="20">
        <f t="array" ref="L30">IFERROR(F30/SUM(F$21:F$32),"-")</f>
        <v>0.15429933194028608</v>
      </c>
      <c r="M30" s="20">
        <f t="array" ref="M30">IFERROR(G30/SUM(G$21:G$32),"-")</f>
        <v>0.19436567007836528</v>
      </c>
      <c r="N30" s="20">
        <f t="array" ref="N30">IFERROR(H30/SUM(H$21:H$32),"-")</f>
        <v>0.20264071610715842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157</v>
      </c>
      <c r="C31" s="110">
        <v>51377.01</v>
      </c>
      <c r="D31" s="111">
        <v>58071.15</v>
      </c>
      <c r="E31" s="111">
        <v>85574.66</v>
      </c>
      <c r="F31" s="111">
        <f t="array" ref="F31">INDEX(C$38:C$65,MATCH($B31,$B$38:$B$65,0))</f>
        <v>32075.769999999997</v>
      </c>
      <c r="G31" s="111">
        <f t="array" ref="G31">INDEX(D$38:D$65,MATCH($B31,$B$38:$B$65,0))</f>
        <v>30563.49</v>
      </c>
      <c r="H31" s="112">
        <f t="array" ref="H31">INDEX(E$38:E$65,MATCH($B31,$B$38:$B$65,0))</f>
        <v>23309.18</v>
      </c>
      <c r="I31" s="109">
        <f t="array" ref="I31">IFERROR(C31/SUM(C$21:C$32),"-")</f>
        <v>5.0584151480487269E-2</v>
      </c>
      <c r="J31" s="109">
        <f t="array" ref="J31">IFERROR(D31/SUM(D$21:D$32),"-")</f>
        <v>2.8224156742129546E-2</v>
      </c>
      <c r="K31" s="109">
        <f t="array" ref="K31">IFERROR(E31/SUM(E$21:E$32),"-")</f>
        <v>5.209453999446588E-2</v>
      </c>
      <c r="L31" s="109">
        <f t="array" ref="L31">IFERROR(F31/SUM(F$21:F$32),"-")</f>
        <v>6.0514449711312902E-2</v>
      </c>
      <c r="M31" s="109">
        <f t="array" ref="M31">IFERROR(G31/SUM(G$21:G$32),"-")</f>
        <v>3.8595673418984899E-2</v>
      </c>
      <c r="N31" s="109">
        <f t="array" ref="N31">IFERROR(H31/SUM(H$21:H$32),"-")</f>
        <v>2.2473200320216286E-2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158</v>
      </c>
      <c r="C32" s="186">
        <v>130348.36</v>
      </c>
      <c r="D32" s="187">
        <v>366197.33</v>
      </c>
      <c r="E32" s="187">
        <v>318124.94</v>
      </c>
      <c r="F32" s="187">
        <f t="array" ref="F32">IFERROR(SUM((INDEX(C$38:C$65,MATCH($B32,$B$38:$B$65,0))),C40,C43,C45,C46,C48,C49,C50,C52,C59,C60),"-")</f>
        <v>71261.929999999993</v>
      </c>
      <c r="G32" s="187">
        <f t="array" ref="G32">IFERROR(SUM((INDEX(D$38:D$65,MATCH($B32,$B$38:$B$65,0))),D40,D43,D45,D46,D48,D49,D50,D52,D59,D60),"-")</f>
        <v>184565.43000000002</v>
      </c>
      <c r="H32" s="188">
        <f t="array" ref="H32">IFERROR(SUM((INDEX(E$38:E$65,MATCH($B32,$B$38:$B$65,0))),E40,E43,E45,E46,E48,E49,E50,E52,E59,E60),"-")</f>
        <v>180610.63</v>
      </c>
      <c r="I32" s="185">
        <f t="array" ref="I32">IFERROR(C32/SUM(C$21:C$32),"-")</f>
        <v>0.12833680254014562</v>
      </c>
      <c r="J32" s="185">
        <f t="array" ref="J32">IFERROR(D32/SUM(D$21:D$32),"-")</f>
        <v>0.17798185227035004</v>
      </c>
      <c r="K32" s="185">
        <f t="array" ref="K32">IFERROR(E32/SUM(E$21:E$32),"-")</f>
        <v>0.19366214729999578</v>
      </c>
      <c r="L32" s="185">
        <f t="array" ref="L32">IFERROR(F32/SUM(F$21:F$32),"-")</f>
        <v>0.13444342814891427</v>
      </c>
      <c r="M32" s="185">
        <f t="array" ref="M32">IFERROR(G32/SUM(G$21:G$32),"-")</f>
        <v>0.23306981829347756</v>
      </c>
      <c r="N32" s="185">
        <f t="array" ref="N32">IFERROR(H32/SUM(H$21:H$32),"-")</f>
        <v>0.17413306122096381</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73</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8" t="s">
        <v>145</v>
      </c>
      <c r="C35" s="408" t="str">
        <f>$A$1</f>
        <v>Stirling</v>
      </c>
      <c r="D35" s="409"/>
      <c r="E35" s="409"/>
      <c r="F35" s="409"/>
      <c r="G35" s="409"/>
      <c r="H35" s="422"/>
      <c r="I35" s="408" t="s">
        <v>52</v>
      </c>
      <c r="J35" s="409"/>
      <c r="K35" s="409"/>
      <c r="L35" s="409"/>
      <c r="M35" s="409"/>
      <c r="N35" s="409"/>
    </row>
    <row r="36" spans="1:20" ht="15" customHeight="1" x14ac:dyDescent="0.35">
      <c r="B36" s="428"/>
      <c r="C36" s="405" t="s">
        <v>59</v>
      </c>
      <c r="D36" s="406"/>
      <c r="E36" s="425"/>
      <c r="F36" s="406" t="s">
        <v>67</v>
      </c>
      <c r="G36" s="406"/>
      <c r="H36" s="407"/>
      <c r="I36" s="405" t="s">
        <v>59</v>
      </c>
      <c r="J36" s="406"/>
      <c r="K36" s="425"/>
      <c r="L36" s="427" t="s">
        <v>67</v>
      </c>
      <c r="M36" s="406"/>
      <c r="N36" s="406"/>
    </row>
    <row r="37" spans="1:20" ht="17" thickBot="1" x14ac:dyDescent="0.4">
      <c r="B37" s="141" t="s">
        <v>159</v>
      </c>
      <c r="C37" s="105" t="s">
        <v>64</v>
      </c>
      <c r="D37" s="104" t="s">
        <v>65</v>
      </c>
      <c r="E37" s="106" t="s">
        <v>66</v>
      </c>
      <c r="F37" s="104" t="s">
        <v>64</v>
      </c>
      <c r="G37" s="104" t="s">
        <v>65</v>
      </c>
      <c r="H37" s="106" t="s">
        <v>66</v>
      </c>
      <c r="I37" s="105" t="s">
        <v>64</v>
      </c>
      <c r="J37" s="104" t="s">
        <v>65</v>
      </c>
      <c r="K37" s="106" t="s">
        <v>66</v>
      </c>
      <c r="L37" s="198" t="s">
        <v>64</v>
      </c>
      <c r="M37" s="104" t="s">
        <v>65</v>
      </c>
      <c r="N37" s="104" t="s">
        <v>66</v>
      </c>
    </row>
    <row r="38" spans="1:20" x14ac:dyDescent="0.35">
      <c r="B38" s="177" t="s">
        <v>147</v>
      </c>
      <c r="C38" s="271">
        <v>10997.83</v>
      </c>
      <c r="D38" s="317">
        <v>24991</v>
      </c>
      <c r="E38" s="272">
        <v>26443.51</v>
      </c>
      <c r="F38" s="178">
        <f t="shared" ref="F38:H65" si="0">IFERROR((C38/SUM(C$38:C$54,C$58:C$61,C$65)),"-")</f>
        <v>2.0748609634891647E-2</v>
      </c>
      <c r="G38" s="178">
        <f t="shared" ref="G38:G65" si="1">IFERROR((D38/SUM(D$38:D$54,D$58:D$61,D$65)),"-")</f>
        <v>3.1558715134097963E-2</v>
      </c>
      <c r="H38" s="360">
        <f t="shared" si="0"/>
        <v>2.5495118120828043E-2</v>
      </c>
      <c r="I38" s="271">
        <v>2948004.5286300001</v>
      </c>
      <c r="J38" s="317">
        <v>2443382.859065</v>
      </c>
      <c r="K38" s="272">
        <v>2903580.5</v>
      </c>
      <c r="L38" s="281">
        <f t="shared" ref="L38:L65" si="2">IFERROR((I38/SUM(I$38:I$54,I$58:I$61,I$65)),"-")</f>
        <v>3.3830310185663598E-2</v>
      </c>
      <c r="M38" s="178">
        <f t="shared" ref="M38:N65" si="3">IFERROR((K38/SUM(K$38:K$54,K$58:K$61,K$65)),"-")</f>
        <v>2.3945909308287876E-2</v>
      </c>
      <c r="N38" s="178">
        <f t="shared" si="3"/>
        <v>3.3830310185663598E-2</v>
      </c>
    </row>
    <row r="39" spans="1:20" x14ac:dyDescent="0.35">
      <c r="B39" s="2" t="s">
        <v>148</v>
      </c>
      <c r="C39" s="113">
        <v>21075.07</v>
      </c>
      <c r="D39" s="114">
        <v>26957.97</v>
      </c>
      <c r="E39" s="115">
        <v>64847.51</v>
      </c>
      <c r="F39" s="20">
        <f t="shared" si="0"/>
        <v>3.9760425507396994E-2</v>
      </c>
      <c r="G39" s="20">
        <f t="shared" si="1"/>
        <v>3.4042611172964622E-2</v>
      </c>
      <c r="H39" s="361">
        <f t="shared" si="0"/>
        <v>6.2521765351558012E-2</v>
      </c>
      <c r="I39" s="113">
        <v>2337344.7159299999</v>
      </c>
      <c r="J39" s="114">
        <v>3550453.5422129999</v>
      </c>
      <c r="K39" s="115">
        <v>5222129.51</v>
      </c>
      <c r="L39" s="282">
        <f t="shared" si="2"/>
        <v>2.6822583202570791E-2</v>
      </c>
      <c r="M39" s="20">
        <f t="shared" si="3"/>
        <v>4.3067047613315285E-2</v>
      </c>
      <c r="N39" s="20">
        <f t="shared" si="3"/>
        <v>2.6822583202570791E-2</v>
      </c>
    </row>
    <row r="40" spans="1:20" x14ac:dyDescent="0.35">
      <c r="B40" s="81" t="s">
        <v>160</v>
      </c>
      <c r="C40" s="110">
        <v>0</v>
      </c>
      <c r="D40" s="111">
        <v>0</v>
      </c>
      <c r="E40" s="112">
        <v>89864.78</v>
      </c>
      <c r="F40" s="109">
        <f t="shared" si="0"/>
        <v>0</v>
      </c>
      <c r="G40" s="109">
        <f t="shared" si="1"/>
        <v>0</v>
      </c>
      <c r="H40" s="362">
        <f t="shared" si="0"/>
        <v>8.6641795321507079E-2</v>
      </c>
      <c r="I40" s="110">
        <v>1529661.96</v>
      </c>
      <c r="J40" s="111">
        <v>1385505.197493</v>
      </c>
      <c r="K40" s="112">
        <v>2896538.2201</v>
      </c>
      <c r="L40" s="283">
        <f t="shared" si="2"/>
        <v>1.7553887072914016E-2</v>
      </c>
      <c r="M40" s="109">
        <f t="shared" si="3"/>
        <v>2.3887831429679388E-2</v>
      </c>
      <c r="N40" s="109">
        <f t="shared" si="3"/>
        <v>1.7553887072914016E-2</v>
      </c>
    </row>
    <row r="41" spans="1:20" x14ac:dyDescent="0.35">
      <c r="B41" s="2" t="s">
        <v>149</v>
      </c>
      <c r="C41" s="113">
        <v>28669.14</v>
      </c>
      <c r="D41" s="114">
        <v>13090.98</v>
      </c>
      <c r="E41" s="115">
        <v>15861.99</v>
      </c>
      <c r="F41" s="20">
        <f t="shared" si="0"/>
        <v>5.4087469476074596E-2</v>
      </c>
      <c r="G41" s="20">
        <f t="shared" si="1"/>
        <v>1.6531331625232033E-2</v>
      </c>
      <c r="H41" s="361">
        <f t="shared" si="0"/>
        <v>1.5293102492119738E-2</v>
      </c>
      <c r="I41" s="113">
        <v>2322996.2316299998</v>
      </c>
      <c r="J41" s="114">
        <v>2114335.806262</v>
      </c>
      <c r="K41" s="115">
        <v>2463387.4715</v>
      </c>
      <c r="L41" s="282">
        <f t="shared" si="2"/>
        <v>2.6657924814210473E-2</v>
      </c>
      <c r="M41" s="20">
        <f t="shared" si="3"/>
        <v>2.0315625133765565E-2</v>
      </c>
      <c r="N41" s="20">
        <f t="shared" si="3"/>
        <v>2.6657924814210473E-2</v>
      </c>
    </row>
    <row r="42" spans="1:20" x14ac:dyDescent="0.35">
      <c r="B42" s="81" t="s">
        <v>150</v>
      </c>
      <c r="C42" s="110">
        <v>99723.64</v>
      </c>
      <c r="D42" s="111">
        <v>172550.6</v>
      </c>
      <c r="E42" s="112">
        <v>91705.4</v>
      </c>
      <c r="F42" s="109">
        <f t="shared" si="0"/>
        <v>0.18813955823380304</v>
      </c>
      <c r="G42" s="109">
        <f t="shared" si="1"/>
        <v>0.21789745234755248</v>
      </c>
      <c r="H42" s="362">
        <f t="shared" si="0"/>
        <v>8.8416401805879175E-2</v>
      </c>
      <c r="I42" s="110">
        <v>9845767.9155000001</v>
      </c>
      <c r="J42" s="111">
        <v>14674960.793243</v>
      </c>
      <c r="K42" s="112">
        <v>19142071.509</v>
      </c>
      <c r="L42" s="283">
        <f t="shared" si="2"/>
        <v>0.11298672690717042</v>
      </c>
      <c r="M42" s="109">
        <f t="shared" si="3"/>
        <v>0.15786519723743675</v>
      </c>
      <c r="N42" s="109">
        <f t="shared" si="3"/>
        <v>0.11298672690717042</v>
      </c>
    </row>
    <row r="43" spans="1:20" x14ac:dyDescent="0.35">
      <c r="B43" s="2" t="s">
        <v>161</v>
      </c>
      <c r="C43" s="113">
        <v>654.37</v>
      </c>
      <c r="D43" s="114">
        <v>896</v>
      </c>
      <c r="E43" s="115">
        <v>0</v>
      </c>
      <c r="F43" s="20">
        <f t="shared" si="0"/>
        <v>1.2345406036267197E-3</v>
      </c>
      <c r="G43" s="20">
        <f t="shared" si="1"/>
        <v>1.1314716802109468E-3</v>
      </c>
      <c r="H43" s="361">
        <f t="shared" si="0"/>
        <v>0</v>
      </c>
      <c r="I43" s="113">
        <v>73983.631800000003</v>
      </c>
      <c r="J43" s="114">
        <v>132593.42741999999</v>
      </c>
      <c r="K43" s="115">
        <v>284180.32010000001</v>
      </c>
      <c r="L43" s="282">
        <f t="shared" si="2"/>
        <v>8.4901131872381166E-4</v>
      </c>
      <c r="M43" s="20">
        <f t="shared" si="3"/>
        <v>2.3436430201659018E-3</v>
      </c>
      <c r="N43" s="20">
        <f t="shared" si="3"/>
        <v>8.4901131872381166E-4</v>
      </c>
    </row>
    <row r="44" spans="1:20" x14ac:dyDescent="0.35">
      <c r="B44" s="81" t="s">
        <v>151</v>
      </c>
      <c r="C44" s="110">
        <v>131714.31</v>
      </c>
      <c r="D44" s="111">
        <v>104688.87</v>
      </c>
      <c r="E44" s="112">
        <v>235213.74</v>
      </c>
      <c r="F44" s="109">
        <f t="shared" si="0"/>
        <v>0.24849345748380408</v>
      </c>
      <c r="G44" s="109">
        <f t="shared" si="1"/>
        <v>0.13220144156058636</v>
      </c>
      <c r="H44" s="362">
        <f t="shared" si="0"/>
        <v>0.22677784019374644</v>
      </c>
      <c r="I44" s="110">
        <v>23924675.912889998</v>
      </c>
      <c r="J44" s="111">
        <v>18509174.379264999</v>
      </c>
      <c r="K44" s="112">
        <v>22178896.209199999</v>
      </c>
      <c r="L44" s="283">
        <f t="shared" si="2"/>
        <v>0.2745515481282787</v>
      </c>
      <c r="M44" s="109">
        <f t="shared" si="3"/>
        <v>0.18290997517838165</v>
      </c>
      <c r="N44" s="109">
        <f t="shared" si="3"/>
        <v>0.2745515481282787</v>
      </c>
    </row>
    <row r="45" spans="1:20" x14ac:dyDescent="0.35">
      <c r="B45" s="2" t="s">
        <v>162</v>
      </c>
      <c r="C45" s="113">
        <v>0</v>
      </c>
      <c r="D45" s="114">
        <v>0</v>
      </c>
      <c r="E45" s="115">
        <v>12071.23</v>
      </c>
      <c r="F45" s="20">
        <f t="shared" si="0"/>
        <v>0</v>
      </c>
      <c r="G45" s="20">
        <f t="shared" si="1"/>
        <v>0</v>
      </c>
      <c r="H45" s="361">
        <f t="shared" si="0"/>
        <v>1.1638297439095002E-2</v>
      </c>
      <c r="I45" s="113">
        <v>135119.31349999999</v>
      </c>
      <c r="J45" s="114">
        <v>244758.82475</v>
      </c>
      <c r="K45" s="115">
        <v>238194.18</v>
      </c>
      <c r="L45" s="282">
        <f t="shared" si="2"/>
        <v>1.5505838757660327E-3</v>
      </c>
      <c r="M45" s="20">
        <f t="shared" si="3"/>
        <v>1.964394041095812E-3</v>
      </c>
      <c r="N45" s="20">
        <f t="shared" si="3"/>
        <v>1.5505838757660327E-3</v>
      </c>
    </row>
    <row r="46" spans="1:20" x14ac:dyDescent="0.35">
      <c r="B46" s="81" t="s">
        <v>163</v>
      </c>
      <c r="C46" s="110">
        <v>900</v>
      </c>
      <c r="D46" s="111">
        <v>31500</v>
      </c>
      <c r="E46" s="112">
        <v>5042</v>
      </c>
      <c r="F46" s="109">
        <f t="shared" si="0"/>
        <v>1.6979484745083787E-3</v>
      </c>
      <c r="G46" s="109">
        <f t="shared" si="1"/>
        <v>3.9778301257416104E-2</v>
      </c>
      <c r="H46" s="362">
        <f t="shared" si="0"/>
        <v>4.8611695484152822E-3</v>
      </c>
      <c r="I46" s="110">
        <v>270663.04499999998</v>
      </c>
      <c r="J46" s="111">
        <v>499992.9682</v>
      </c>
      <c r="K46" s="112">
        <v>909661.38970000006</v>
      </c>
      <c r="L46" s="283">
        <f t="shared" si="2"/>
        <v>3.1060382300028199E-3</v>
      </c>
      <c r="M46" s="109">
        <f t="shared" si="3"/>
        <v>7.5020028337452046E-3</v>
      </c>
      <c r="N46" s="109">
        <f t="shared" si="3"/>
        <v>3.1060382300028199E-3</v>
      </c>
    </row>
    <row r="47" spans="1:20" x14ac:dyDescent="0.35">
      <c r="B47" s="2" t="s">
        <v>153</v>
      </c>
      <c r="C47" s="113">
        <v>737.98</v>
      </c>
      <c r="D47" s="114">
        <v>2534</v>
      </c>
      <c r="E47" s="115">
        <v>1093.1300000000001</v>
      </c>
      <c r="F47" s="20">
        <f t="shared" si="0"/>
        <v>1.3922800169085482E-3</v>
      </c>
      <c r="G47" s="20">
        <f t="shared" si="1"/>
        <v>3.1999433455965841E-3</v>
      </c>
      <c r="H47" s="361">
        <f t="shared" si="0"/>
        <v>1.0539250829946843E-3</v>
      </c>
      <c r="I47" s="113">
        <v>2139593.7946299999</v>
      </c>
      <c r="J47" s="114">
        <v>1912555.6805130001</v>
      </c>
      <c r="K47" s="115">
        <v>1437006.24</v>
      </c>
      <c r="L47" s="282">
        <f t="shared" si="2"/>
        <v>2.4553260024092253E-2</v>
      </c>
      <c r="M47" s="20">
        <f t="shared" si="3"/>
        <v>1.1851030511633399E-2</v>
      </c>
      <c r="N47" s="20">
        <f t="shared" si="3"/>
        <v>2.4553260024092253E-2</v>
      </c>
    </row>
    <row r="48" spans="1:20" x14ac:dyDescent="0.35">
      <c r="B48" s="81" t="s">
        <v>164</v>
      </c>
      <c r="C48" s="110">
        <v>0</v>
      </c>
      <c r="D48" s="111">
        <v>11739</v>
      </c>
      <c r="E48" s="112">
        <v>53552.87</v>
      </c>
      <c r="F48" s="109">
        <f t="shared" si="0"/>
        <v>0</v>
      </c>
      <c r="G48" s="109">
        <f t="shared" si="1"/>
        <v>1.4824046935263733E-2</v>
      </c>
      <c r="H48" s="362">
        <f t="shared" si="0"/>
        <v>5.1632205647410216E-2</v>
      </c>
      <c r="I48" s="110">
        <v>1267001.486</v>
      </c>
      <c r="J48" s="111">
        <v>2066897.8693520001</v>
      </c>
      <c r="K48" s="112">
        <v>3825979.35</v>
      </c>
      <c r="L48" s="283">
        <f t="shared" si="2"/>
        <v>1.4539683660864685E-2</v>
      </c>
      <c r="M48" s="109">
        <f t="shared" si="3"/>
        <v>3.1552958332128969E-2</v>
      </c>
      <c r="N48" s="109">
        <f t="shared" si="3"/>
        <v>1.4539683660864685E-2</v>
      </c>
    </row>
    <row r="49" spans="2:14" x14ac:dyDescent="0.35">
      <c r="B49" s="2" t="s">
        <v>165</v>
      </c>
      <c r="C49" s="113">
        <v>0</v>
      </c>
      <c r="D49" s="114">
        <v>0</v>
      </c>
      <c r="E49" s="115">
        <v>0</v>
      </c>
      <c r="F49" s="20">
        <f t="shared" si="0"/>
        <v>0</v>
      </c>
      <c r="G49" s="20">
        <f t="shared" si="1"/>
        <v>0</v>
      </c>
      <c r="H49" s="361">
        <f t="shared" si="0"/>
        <v>0</v>
      </c>
      <c r="I49" s="113">
        <v>62319.131000000001</v>
      </c>
      <c r="J49" s="114">
        <v>173673.24400000001</v>
      </c>
      <c r="K49" s="115">
        <v>706304.38</v>
      </c>
      <c r="L49" s="282">
        <f t="shared" si="2"/>
        <v>7.1515342386898034E-4</v>
      </c>
      <c r="M49" s="20">
        <f t="shared" si="3"/>
        <v>5.8249119070494159E-3</v>
      </c>
      <c r="N49" s="20">
        <f t="shared" si="3"/>
        <v>7.1515342386898034E-4</v>
      </c>
    </row>
    <row r="50" spans="2:14" x14ac:dyDescent="0.35">
      <c r="B50" s="81" t="s">
        <v>166</v>
      </c>
      <c r="C50" s="110">
        <v>0</v>
      </c>
      <c r="D50" s="111">
        <v>14051.92</v>
      </c>
      <c r="E50" s="112">
        <v>11324.75</v>
      </c>
      <c r="F50" s="109">
        <f t="shared" si="0"/>
        <v>0</v>
      </c>
      <c r="G50" s="109">
        <f t="shared" si="1"/>
        <v>1.7744809746193982E-2</v>
      </c>
      <c r="H50" s="362">
        <f t="shared" si="0"/>
        <v>1.0918589814243547E-2</v>
      </c>
      <c r="I50" s="110">
        <v>184544.51790000001</v>
      </c>
      <c r="J50" s="111">
        <v>916645.69733999996</v>
      </c>
      <c r="K50" s="112">
        <v>418798.78039999999</v>
      </c>
      <c r="L50" s="283">
        <f t="shared" si="2"/>
        <v>2.117770927075914E-3</v>
      </c>
      <c r="M50" s="109">
        <f t="shared" si="3"/>
        <v>3.4538452141691855E-3</v>
      </c>
      <c r="N50" s="109">
        <f t="shared" si="3"/>
        <v>2.117770927075914E-3</v>
      </c>
    </row>
    <row r="51" spans="2:14" x14ac:dyDescent="0.35">
      <c r="B51" s="2" t="s">
        <v>152</v>
      </c>
      <c r="C51" s="113">
        <v>2910.57</v>
      </c>
      <c r="D51" s="114">
        <v>8301.48</v>
      </c>
      <c r="E51" s="115">
        <v>63926.66</v>
      </c>
      <c r="F51" s="20">
        <f t="shared" si="0"/>
        <v>5.4911087682776132E-3</v>
      </c>
      <c r="G51" s="20">
        <f t="shared" si="1"/>
        <v>1.0483135629283004E-2</v>
      </c>
      <c r="H51" s="361">
        <f t="shared" si="0"/>
        <v>6.1633941476377886E-2</v>
      </c>
      <c r="I51" s="113">
        <v>7152808.4348999998</v>
      </c>
      <c r="J51" s="114">
        <v>11135389.955836</v>
      </c>
      <c r="K51" s="115">
        <v>11054020.429500001</v>
      </c>
      <c r="L51" s="282">
        <f t="shared" si="2"/>
        <v>8.2083228061983995E-2</v>
      </c>
      <c r="M51" s="20">
        <f t="shared" si="3"/>
        <v>9.1162814565247427E-2</v>
      </c>
      <c r="N51" s="20">
        <f t="shared" si="3"/>
        <v>8.2083228061983995E-2</v>
      </c>
    </row>
    <row r="52" spans="2:14" x14ac:dyDescent="0.35">
      <c r="B52" s="81" t="s">
        <v>167</v>
      </c>
      <c r="C52" s="110">
        <v>249.99</v>
      </c>
      <c r="D52" s="111">
        <v>234.99</v>
      </c>
      <c r="E52" s="112">
        <v>1015</v>
      </c>
      <c r="F52" s="109">
        <f t="shared" si="0"/>
        <v>4.7163348793594398E-4</v>
      </c>
      <c r="G52" s="109">
        <f t="shared" si="1"/>
        <v>2.9674612738032414E-4</v>
      </c>
      <c r="H52" s="362">
        <f t="shared" si="0"/>
        <v>9.7859720183290574E-4</v>
      </c>
      <c r="I52" s="110">
        <v>28182.1502</v>
      </c>
      <c r="J52" s="111">
        <v>50963.588999</v>
      </c>
      <c r="K52" s="112">
        <v>83622.86</v>
      </c>
      <c r="L52" s="283">
        <f t="shared" si="2"/>
        <v>3.2340889361117482E-4</v>
      </c>
      <c r="M52" s="109">
        <f t="shared" si="3"/>
        <v>6.8964005704668903E-4</v>
      </c>
      <c r="N52" s="109">
        <f t="shared" si="3"/>
        <v>3.2340889361117482E-4</v>
      </c>
    </row>
    <row r="53" spans="2:14" x14ac:dyDescent="0.35">
      <c r="B53" s="2" t="s">
        <v>156</v>
      </c>
      <c r="C53" s="113">
        <v>81786.58</v>
      </c>
      <c r="D53" s="114">
        <v>153916.04</v>
      </c>
      <c r="E53" s="115">
        <v>210178.74</v>
      </c>
      <c r="F53" s="20">
        <f t="shared" si="0"/>
        <v>0.15429933194028608</v>
      </c>
      <c r="G53" s="20">
        <f t="shared" si="1"/>
        <v>0.1943656700783653</v>
      </c>
      <c r="H53" s="361">
        <f t="shared" si="0"/>
        <v>0.20264071610715845</v>
      </c>
      <c r="I53" s="113">
        <v>14165479.93117</v>
      </c>
      <c r="J53" s="114">
        <v>13156607.380449999</v>
      </c>
      <c r="K53" s="115">
        <v>13739287.880000001</v>
      </c>
      <c r="L53" s="282">
        <f t="shared" si="2"/>
        <v>0.16255829166686475</v>
      </c>
      <c r="M53" s="20">
        <f t="shared" si="3"/>
        <v>0.11330829006977379</v>
      </c>
      <c r="N53" s="20">
        <f t="shared" si="3"/>
        <v>0.16255829166686475</v>
      </c>
    </row>
    <row r="54" spans="2:14" x14ac:dyDescent="0.35">
      <c r="B54" s="81" t="s">
        <v>154</v>
      </c>
      <c r="C54" s="110">
        <v>25392.14</v>
      </c>
      <c r="D54" s="111">
        <v>64698.34</v>
      </c>
      <c r="E54" s="112">
        <v>93097.819999999992</v>
      </c>
      <c r="F54" s="109">
        <f t="shared" si="0"/>
        <v>4.7905050419447981E-2</v>
      </c>
      <c r="G54" s="109">
        <f t="shared" si="1"/>
        <v>8.1701271726182037E-2</v>
      </c>
      <c r="H54" s="362">
        <f t="shared" si="0"/>
        <v>8.9758882905166038E-2</v>
      </c>
      <c r="I54" s="110">
        <v>5269116.9512999998</v>
      </c>
      <c r="J54" s="111">
        <v>7155142.9765309999</v>
      </c>
      <c r="K54" s="112">
        <v>12435430.718</v>
      </c>
      <c r="L54" s="283">
        <f t="shared" si="2"/>
        <v>6.0466617040733098E-2</v>
      </c>
      <c r="M54" s="109">
        <f t="shared" si="3"/>
        <v>0.10255534371536287</v>
      </c>
      <c r="N54" s="109">
        <f t="shared" si="3"/>
        <v>6.0466617040733098E-2</v>
      </c>
    </row>
    <row r="55" spans="2:14" x14ac:dyDescent="0.35">
      <c r="B55" s="179" t="s">
        <v>168</v>
      </c>
      <c r="C55" s="273">
        <v>0</v>
      </c>
      <c r="D55" s="318">
        <v>0</v>
      </c>
      <c r="E55" s="274">
        <v>10043.36</v>
      </c>
      <c r="F55" s="180">
        <f t="shared" si="0"/>
        <v>0</v>
      </c>
      <c r="G55" s="180">
        <f t="shared" si="1"/>
        <v>0</v>
      </c>
      <c r="H55" s="363">
        <f t="shared" si="0"/>
        <v>9.6831566433502794E-3</v>
      </c>
      <c r="I55" s="273">
        <v>132718.1005</v>
      </c>
      <c r="J55" s="318">
        <v>38554.460500000001</v>
      </c>
      <c r="K55" s="274">
        <v>654060.02</v>
      </c>
      <c r="L55" s="284">
        <f t="shared" si="2"/>
        <v>1.523028361579086E-3</v>
      </c>
      <c r="M55" s="180">
        <f t="shared" si="3"/>
        <v>5.3940512140431291E-3</v>
      </c>
      <c r="N55" s="180">
        <f t="shared" si="3"/>
        <v>1.523028361579086E-3</v>
      </c>
    </row>
    <row r="56" spans="2:14" x14ac:dyDescent="0.35">
      <c r="B56" s="181" t="s">
        <v>169</v>
      </c>
      <c r="C56" s="275">
        <v>0</v>
      </c>
      <c r="D56" s="319">
        <v>0</v>
      </c>
      <c r="E56" s="276">
        <v>76834.17</v>
      </c>
      <c r="F56" s="182">
        <f t="shared" si="0"/>
        <v>0</v>
      </c>
      <c r="G56" s="182">
        <f t="shared" si="1"/>
        <v>0</v>
      </c>
      <c r="H56" s="364">
        <f t="shared" si="0"/>
        <v>7.4078525878969265E-2</v>
      </c>
      <c r="I56" s="275">
        <v>296308.576</v>
      </c>
      <c r="J56" s="319">
        <v>1219380.4350000001</v>
      </c>
      <c r="K56" s="276">
        <v>3420066.61</v>
      </c>
      <c r="L56" s="285">
        <f t="shared" si="2"/>
        <v>3.4003377333381296E-3</v>
      </c>
      <c r="M56" s="182">
        <f t="shared" si="3"/>
        <v>2.8205384652281403E-2</v>
      </c>
      <c r="N56" s="182">
        <f t="shared" si="3"/>
        <v>3.4003377333381296E-3</v>
      </c>
    </row>
    <row r="57" spans="2:14" x14ac:dyDescent="0.35">
      <c r="B57" s="183" t="s">
        <v>170</v>
      </c>
      <c r="C57" s="277">
        <v>0</v>
      </c>
      <c r="D57" s="320">
        <v>0</v>
      </c>
      <c r="E57" s="278">
        <v>6220.29</v>
      </c>
      <c r="F57" s="184">
        <f t="shared" si="0"/>
        <v>0</v>
      </c>
      <c r="G57" s="184">
        <f t="shared" si="1"/>
        <v>0</v>
      </c>
      <c r="H57" s="365">
        <f t="shared" si="0"/>
        <v>5.9972003828465082E-3</v>
      </c>
      <c r="I57" s="277">
        <v>148285.26999999999</v>
      </c>
      <c r="J57" s="320">
        <v>58617.64</v>
      </c>
      <c r="K57" s="278">
        <v>366590.82</v>
      </c>
      <c r="L57" s="286">
        <f t="shared" si="2"/>
        <v>1.701671972124197E-3</v>
      </c>
      <c r="M57" s="184">
        <f t="shared" si="3"/>
        <v>3.02328470967858E-3</v>
      </c>
      <c r="N57" s="184">
        <f t="shared" si="3"/>
        <v>1.701671972124197E-3</v>
      </c>
    </row>
    <row r="58" spans="2:14" x14ac:dyDescent="0.35">
      <c r="B58" s="2" t="s">
        <v>155</v>
      </c>
      <c r="C58" s="113">
        <v>23706.46</v>
      </c>
      <c r="D58" s="114">
        <v>5030.82</v>
      </c>
      <c r="E58" s="115">
        <v>30910.65</v>
      </c>
      <c r="F58" s="20">
        <f t="shared" si="0"/>
        <v>4.4724830658882109E-2</v>
      </c>
      <c r="G58" s="20">
        <f t="shared" si="1"/>
        <v>6.3529356676772716E-3</v>
      </c>
      <c r="H58" s="361">
        <f t="shared" si="0"/>
        <v>2.980204492299144E-2</v>
      </c>
      <c r="I58" s="113">
        <v>343688.04590000003</v>
      </c>
      <c r="J58" s="114">
        <v>524566.26304999995</v>
      </c>
      <c r="K58" s="115">
        <v>1444284.62</v>
      </c>
      <c r="L58" s="282">
        <f t="shared" si="2"/>
        <v>3.9440486223760772E-3</v>
      </c>
      <c r="M58" s="20">
        <f t="shared" si="3"/>
        <v>1.1911055514346862E-2</v>
      </c>
      <c r="N58" s="20">
        <f t="shared" si="3"/>
        <v>3.9440486223760772E-3</v>
      </c>
    </row>
    <row r="59" spans="2:14" x14ac:dyDescent="0.35">
      <c r="B59" s="81" t="s">
        <v>171</v>
      </c>
      <c r="C59" s="110">
        <v>21000</v>
      </c>
      <c r="D59" s="111">
        <v>857</v>
      </c>
      <c r="E59" s="112">
        <v>0</v>
      </c>
      <c r="F59" s="109">
        <f t="shared" si="0"/>
        <v>3.961879773852884E-2</v>
      </c>
      <c r="G59" s="109">
        <f t="shared" si="1"/>
        <v>1.0822223548446221E-3</v>
      </c>
      <c r="H59" s="362">
        <f t="shared" si="0"/>
        <v>0</v>
      </c>
      <c r="I59" s="110">
        <v>449778.05040000001</v>
      </c>
      <c r="J59" s="111">
        <v>264653.95711000002</v>
      </c>
      <c r="K59" s="112">
        <v>363952.99</v>
      </c>
      <c r="L59" s="283">
        <f t="shared" si="2"/>
        <v>5.1615018945735105E-3</v>
      </c>
      <c r="M59" s="109">
        <f t="shared" si="3"/>
        <v>3.0015304521504413E-3</v>
      </c>
      <c r="N59" s="109">
        <f t="shared" si="3"/>
        <v>5.1615018945735105E-3</v>
      </c>
    </row>
    <row r="60" spans="2:14" x14ac:dyDescent="0.35">
      <c r="B60" s="2" t="s">
        <v>172</v>
      </c>
      <c r="C60" s="113">
        <v>0</v>
      </c>
      <c r="D60" s="114">
        <v>0</v>
      </c>
      <c r="E60" s="115">
        <v>7740</v>
      </c>
      <c r="F60" s="20">
        <f t="shared" si="0"/>
        <v>0</v>
      </c>
      <c r="G60" s="20">
        <f t="shared" si="1"/>
        <v>0</v>
      </c>
      <c r="H60" s="361">
        <f t="shared" si="0"/>
        <v>7.462406248459794E-3</v>
      </c>
      <c r="I60" s="113">
        <v>432297.89880000002</v>
      </c>
      <c r="J60" s="114">
        <v>863015.962833</v>
      </c>
      <c r="K60" s="115">
        <v>895196.18019999994</v>
      </c>
      <c r="L60" s="282">
        <f t="shared" si="2"/>
        <v>4.9609055437275906E-3</v>
      </c>
      <c r="M60" s="20">
        <f t="shared" si="3"/>
        <v>7.3827078478433542E-3</v>
      </c>
      <c r="N60" s="20">
        <f t="shared" si="3"/>
        <v>4.9609055437275906E-3</v>
      </c>
    </row>
    <row r="61" spans="2:14" x14ac:dyDescent="0.35">
      <c r="B61" s="81" t="s">
        <v>173</v>
      </c>
      <c r="C61" s="110">
        <v>32075.769999999997</v>
      </c>
      <c r="D61" s="111">
        <v>30563.49</v>
      </c>
      <c r="E61" s="112">
        <v>23309.18</v>
      </c>
      <c r="F61" s="109">
        <f t="shared" si="0"/>
        <v>6.0514449711312902E-2</v>
      </c>
      <c r="G61" s="109">
        <f t="shared" si="1"/>
        <v>3.8595673418984906E-2</v>
      </c>
      <c r="H61" s="362">
        <f t="shared" si="0"/>
        <v>2.247320032021629E-2</v>
      </c>
      <c r="I61" s="110">
        <v>2819721.5892000003</v>
      </c>
      <c r="J61" s="111">
        <v>4675127.2374949995</v>
      </c>
      <c r="K61" s="112">
        <v>7461348.9900000002</v>
      </c>
      <c r="L61" s="283">
        <f t="shared" si="2"/>
        <v>3.2358178243429979E-2</v>
      </c>
      <c r="M61" s="109">
        <f t="shared" si="3"/>
        <v>6.1533953073464077E-2</v>
      </c>
      <c r="N61" s="109">
        <f t="shared" si="3"/>
        <v>3.2358178243429979E-2</v>
      </c>
    </row>
    <row r="62" spans="2:14" x14ac:dyDescent="0.35">
      <c r="B62" s="179" t="s">
        <v>174</v>
      </c>
      <c r="C62" s="273">
        <v>5053.04</v>
      </c>
      <c r="D62" s="318">
        <v>0</v>
      </c>
      <c r="E62" s="274">
        <v>12325.02</v>
      </c>
      <c r="F62" s="180">
        <f t="shared" si="0"/>
        <v>9.5331128440331314E-3</v>
      </c>
      <c r="G62" s="180">
        <f t="shared" si="1"/>
        <v>0</v>
      </c>
      <c r="H62" s="363">
        <f t="shared" si="0"/>
        <v>1.1882985304960198E-2</v>
      </c>
      <c r="I62" s="273">
        <v>1032039.0999</v>
      </c>
      <c r="J62" s="318">
        <v>1984278.696305</v>
      </c>
      <c r="K62" s="274">
        <v>2548257.34</v>
      </c>
      <c r="L62" s="284">
        <f t="shared" si="2"/>
        <v>1.1843334205994394E-2</v>
      </c>
      <c r="M62" s="180">
        <f t="shared" si="3"/>
        <v>2.1015549304666738E-2</v>
      </c>
      <c r="N62" s="180">
        <f t="shared" si="3"/>
        <v>1.1843334205994394E-2</v>
      </c>
    </row>
    <row r="63" spans="2:14" x14ac:dyDescent="0.35">
      <c r="B63" s="181" t="s">
        <v>175</v>
      </c>
      <c r="C63" s="275">
        <v>6808.31</v>
      </c>
      <c r="D63" s="319">
        <v>0</v>
      </c>
      <c r="E63" s="276">
        <v>5644.43</v>
      </c>
      <c r="F63" s="182">
        <f t="shared" si="0"/>
        <v>1.2844621753866822E-2</v>
      </c>
      <c r="G63" s="182">
        <f t="shared" si="1"/>
        <v>0</v>
      </c>
      <c r="H63" s="364">
        <f t="shared" si="0"/>
        <v>5.4419935014204026E-3</v>
      </c>
      <c r="I63" s="275">
        <v>332960.47859999997</v>
      </c>
      <c r="J63" s="319">
        <v>759678.80702299997</v>
      </c>
      <c r="K63" s="276">
        <v>962737.06</v>
      </c>
      <c r="L63" s="285">
        <f t="shared" si="2"/>
        <v>3.8209426617942461E-3</v>
      </c>
      <c r="M63" s="182">
        <f t="shared" si="3"/>
        <v>7.9397193659647824E-3</v>
      </c>
      <c r="N63" s="182">
        <f t="shared" si="3"/>
        <v>3.8209426617942461E-3</v>
      </c>
    </row>
    <row r="64" spans="2:14" x14ac:dyDescent="0.35">
      <c r="B64" s="183" t="s">
        <v>176</v>
      </c>
      <c r="C64" s="277">
        <v>11197</v>
      </c>
      <c r="D64" s="320">
        <v>0</v>
      </c>
      <c r="E64" s="278">
        <v>5339.73</v>
      </c>
      <c r="F64" s="184">
        <f t="shared" si="0"/>
        <v>2.112436563230035E-2</v>
      </c>
      <c r="G64" s="184">
        <f t="shared" si="1"/>
        <v>0</v>
      </c>
      <c r="H64" s="365">
        <f t="shared" si="0"/>
        <v>5.1482215138356864E-3</v>
      </c>
      <c r="I64" s="277">
        <v>755674.46680000005</v>
      </c>
      <c r="J64" s="320">
        <v>1014022.525695</v>
      </c>
      <c r="K64" s="278">
        <v>1110171.0900000001</v>
      </c>
      <c r="L64" s="286">
        <f t="shared" si="2"/>
        <v>8.6718664652494296E-3</v>
      </c>
      <c r="M64" s="184">
        <f t="shared" si="3"/>
        <v>9.1556119204627192E-3</v>
      </c>
      <c r="N64" s="184">
        <f t="shared" si="3"/>
        <v>8.6718664652494296E-3</v>
      </c>
    </row>
    <row r="65" spans="1:14" ht="15" thickBot="1" x14ac:dyDescent="0.4">
      <c r="B65" s="189" t="s">
        <v>158</v>
      </c>
      <c r="C65" s="279">
        <v>48457.57</v>
      </c>
      <c r="D65" s="321">
        <v>125286.52</v>
      </c>
      <c r="E65" s="280">
        <v>0</v>
      </c>
      <c r="F65" s="190">
        <f t="shared" si="0"/>
        <v>9.1420507844314422E-2</v>
      </c>
      <c r="G65" s="190">
        <f t="shared" si="1"/>
        <v>0.15821222019216785</v>
      </c>
      <c r="H65" s="366">
        <f t="shared" si="0"/>
        <v>0</v>
      </c>
      <c r="I65" s="279">
        <v>9438175.9415000007</v>
      </c>
      <c r="J65" s="321">
        <v>16578953.255410001</v>
      </c>
      <c r="K65" s="280">
        <v>11151931.869999999</v>
      </c>
      <c r="L65" s="287">
        <f t="shared" si="2"/>
        <v>0.1083093382614973</v>
      </c>
      <c r="M65" s="190">
        <f t="shared" si="3"/>
        <v>9.1970292943910181E-2</v>
      </c>
      <c r="N65" s="190">
        <f t="shared" si="3"/>
        <v>0.1083093382614973</v>
      </c>
    </row>
    <row r="66" spans="1:14" x14ac:dyDescent="0.35">
      <c r="D66" s="15"/>
      <c r="E66" s="143"/>
    </row>
    <row r="67" spans="1:14" x14ac:dyDescent="0.35">
      <c r="A67" s="10" t="s">
        <v>177</v>
      </c>
    </row>
    <row r="68" spans="1:14" x14ac:dyDescent="0.35">
      <c r="A68" s="10" t="s">
        <v>178</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14" sqref="A14"/>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3" t="str">
        <f>Contents!A2</f>
        <v>Stirling</v>
      </c>
      <c r="B1" s="403"/>
      <c r="C1" s="403"/>
      <c r="O1" s="117"/>
    </row>
    <row r="2" spans="1:15" x14ac:dyDescent="0.35">
      <c r="A2" s="5" t="s">
        <v>9</v>
      </c>
    </row>
    <row r="3" spans="1:15" x14ac:dyDescent="0.35">
      <c r="A3" s="117" t="s">
        <v>12</v>
      </c>
    </row>
    <row r="4" spans="1:15" x14ac:dyDescent="0.35">
      <c r="A4" s="5"/>
    </row>
    <row r="5" spans="1:15" x14ac:dyDescent="0.35">
      <c r="A5" s="116" t="s">
        <v>179</v>
      </c>
      <c r="C5" s="117" t="s">
        <v>27</v>
      </c>
    </row>
    <row r="6" spans="1:15" x14ac:dyDescent="0.35">
      <c r="A6" s="116" t="s">
        <v>180</v>
      </c>
      <c r="C6" s="117" t="s">
        <v>181</v>
      </c>
    </row>
    <row r="7" spans="1:15" x14ac:dyDescent="0.35">
      <c r="A7" s="116"/>
      <c r="C7" s="117"/>
    </row>
    <row r="8" spans="1:15" x14ac:dyDescent="0.35">
      <c r="A8" t="s">
        <v>182</v>
      </c>
      <c r="B8"/>
      <c r="C8"/>
      <c r="D8"/>
      <c r="E8"/>
    </row>
    <row r="9" spans="1:15" x14ac:dyDescent="0.35">
      <c r="A9" s="5"/>
    </row>
    <row r="10" spans="1:15" x14ac:dyDescent="0.35">
      <c r="B10" s="430" t="s">
        <v>179</v>
      </c>
      <c r="C10" s="405" t="str">
        <f>$A$1</f>
        <v>Stirling</v>
      </c>
      <c r="D10" s="406"/>
      <c r="E10" s="406"/>
      <c r="F10" s="405" t="s">
        <v>52</v>
      </c>
      <c r="G10" s="406"/>
      <c r="H10" s="406"/>
    </row>
    <row r="11" spans="1:15" ht="15" thickBot="1" x14ac:dyDescent="0.4">
      <c r="B11" s="431"/>
      <c r="C11" s="118" t="s">
        <v>183</v>
      </c>
      <c r="D11" s="83" t="s">
        <v>184</v>
      </c>
      <c r="E11" s="147" t="s">
        <v>185</v>
      </c>
      <c r="F11" s="118" t="s">
        <v>183</v>
      </c>
      <c r="G11" s="83" t="s">
        <v>184</v>
      </c>
      <c r="H11" s="147" t="s">
        <v>185</v>
      </c>
    </row>
    <row r="12" spans="1:15" x14ac:dyDescent="0.35">
      <c r="B12" s="75" t="s">
        <v>59</v>
      </c>
      <c r="C12" s="25"/>
      <c r="D12" s="80"/>
      <c r="E12" s="80"/>
      <c r="F12" s="25"/>
      <c r="G12" s="80"/>
      <c r="H12" s="80"/>
    </row>
    <row r="13" spans="1:15" x14ac:dyDescent="0.35">
      <c r="B13" s="123" t="s">
        <v>60</v>
      </c>
      <c r="C13" s="119">
        <v>282197</v>
      </c>
      <c r="D13" s="120">
        <v>0</v>
      </c>
      <c r="E13" s="125">
        <f>SUM(C13:D13)</f>
        <v>282197</v>
      </c>
      <c r="F13" s="119">
        <v>14382414.17</v>
      </c>
      <c r="G13" s="120">
        <v>12300227.789999999</v>
      </c>
      <c r="H13" s="125">
        <f>SUM(F13:G13)</f>
        <v>26682641.960000001</v>
      </c>
    </row>
    <row r="14" spans="1:15" x14ac:dyDescent="0.35">
      <c r="B14" s="124" t="s">
        <v>62</v>
      </c>
      <c r="C14" s="121">
        <v>326441.26</v>
      </c>
      <c r="D14" s="122">
        <v>0</v>
      </c>
      <c r="E14" s="126">
        <f t="shared" ref="E14:E18" si="0">SUM(C14:D14)</f>
        <v>326441.26</v>
      </c>
      <c r="F14" s="121">
        <v>14914416.17</v>
      </c>
      <c r="G14" s="122">
        <v>11198110.119999999</v>
      </c>
      <c r="H14" s="126">
        <f t="shared" ref="H14:H18" si="1">SUM(F14:G14)</f>
        <v>26112526.289999999</v>
      </c>
    </row>
    <row r="15" spans="1:15" ht="15.75" customHeight="1" x14ac:dyDescent="0.35">
      <c r="B15" s="191" t="s">
        <v>63</v>
      </c>
      <c r="C15" s="119">
        <v>283700</v>
      </c>
      <c r="D15" s="120">
        <v>0</v>
      </c>
      <c r="E15" s="192">
        <f t="shared" si="0"/>
        <v>283700</v>
      </c>
      <c r="F15" s="119">
        <v>15249183.859999999</v>
      </c>
      <c r="G15" s="120">
        <v>13035484.51</v>
      </c>
      <c r="H15" s="192">
        <f t="shared" si="1"/>
        <v>28284668.369999997</v>
      </c>
    </row>
    <row r="16" spans="1:15" ht="15.75" customHeight="1" x14ac:dyDescent="0.35">
      <c r="B16" s="220" t="s">
        <v>64</v>
      </c>
      <c r="C16" s="121">
        <v>412210</v>
      </c>
      <c r="D16" s="122">
        <v>0</v>
      </c>
      <c r="E16" s="288">
        <f t="shared" si="0"/>
        <v>412210</v>
      </c>
      <c r="F16" s="121">
        <v>16210491.4</v>
      </c>
      <c r="G16" s="122">
        <v>11111460.699999999</v>
      </c>
      <c r="H16" s="288">
        <f t="shared" si="1"/>
        <v>27321952.100000001</v>
      </c>
    </row>
    <row r="17" spans="1:10" ht="15.75" customHeight="1" x14ac:dyDescent="0.35">
      <c r="B17" s="191" t="s">
        <v>65</v>
      </c>
      <c r="C17" s="119">
        <v>460777</v>
      </c>
      <c r="D17" s="120">
        <v>0</v>
      </c>
      <c r="E17" s="192">
        <f t="shared" si="0"/>
        <v>460777</v>
      </c>
      <c r="F17" s="119">
        <v>13575361.609999999</v>
      </c>
      <c r="G17" s="120">
        <v>12048640.369999999</v>
      </c>
      <c r="H17" s="192">
        <f t="shared" si="1"/>
        <v>25624001.979999997</v>
      </c>
    </row>
    <row r="18" spans="1:10" ht="15.75" customHeight="1" x14ac:dyDescent="0.35">
      <c r="B18" s="322" t="s">
        <v>66</v>
      </c>
      <c r="C18" s="323">
        <v>398550</v>
      </c>
      <c r="D18" s="324">
        <v>0</v>
      </c>
      <c r="E18" s="325">
        <f t="shared" si="0"/>
        <v>398550</v>
      </c>
      <c r="F18" s="323">
        <v>17867982.807016801</v>
      </c>
      <c r="G18" s="324">
        <v>10792643.050000001</v>
      </c>
      <c r="H18" s="325">
        <f t="shared" si="1"/>
        <v>28660625.857016802</v>
      </c>
    </row>
    <row r="19" spans="1:10" x14ac:dyDescent="0.35">
      <c r="B19" s="5" t="s">
        <v>67</v>
      </c>
      <c r="C19" s="82"/>
      <c r="F19" s="82"/>
      <c r="J19" s="163"/>
    </row>
    <row r="20" spans="1:10" x14ac:dyDescent="0.35">
      <c r="B20" s="123" t="s">
        <v>60</v>
      </c>
      <c r="C20" s="128">
        <f t="shared" ref="C20:D25" si="2">IFERROR(C13/$E13,"-")</f>
        <v>1</v>
      </c>
      <c r="D20" s="107">
        <f t="shared" si="2"/>
        <v>0</v>
      </c>
      <c r="E20" s="216"/>
      <c r="F20" s="128">
        <f>IFERROR(F13/$H13,"-")</f>
        <v>0.5390176202027035</v>
      </c>
      <c r="G20" s="107">
        <f>IFERROR(G13/$H13,"-")</f>
        <v>0.46098237979729645</v>
      </c>
      <c r="H20" s="216"/>
    </row>
    <row r="21" spans="1:10" x14ac:dyDescent="0.35">
      <c r="B21" s="124" t="s">
        <v>62</v>
      </c>
      <c r="C21" s="127">
        <f t="shared" si="2"/>
        <v>1</v>
      </c>
      <c r="D21" s="108">
        <f t="shared" si="2"/>
        <v>0</v>
      </c>
      <c r="E21" s="217"/>
      <c r="F21" s="127">
        <f t="shared" ref="F21:G21" si="3">IFERROR(F14/$H14,"-")</f>
        <v>0.57115945061629658</v>
      </c>
      <c r="G21" s="108">
        <f t="shared" si="3"/>
        <v>0.42884054938370347</v>
      </c>
      <c r="H21" s="217"/>
    </row>
    <row r="22" spans="1:10" x14ac:dyDescent="0.35">
      <c r="B22" s="191" t="s">
        <v>63</v>
      </c>
      <c r="C22" s="194">
        <f t="shared" si="2"/>
        <v>1</v>
      </c>
      <c r="D22" s="193">
        <f t="shared" si="2"/>
        <v>0</v>
      </c>
      <c r="E22" s="193"/>
      <c r="F22" s="194">
        <f t="shared" ref="F22:G22" si="4">IFERROR(F15/$H15,"-")</f>
        <v>0.53913249611135539</v>
      </c>
      <c r="G22" s="193">
        <f t="shared" si="4"/>
        <v>0.46086750388864473</v>
      </c>
      <c r="H22" s="193"/>
    </row>
    <row r="23" spans="1:10" x14ac:dyDescent="0.35">
      <c r="B23" s="220" t="s">
        <v>64</v>
      </c>
      <c r="C23" s="289">
        <f t="shared" si="2"/>
        <v>1</v>
      </c>
      <c r="D23" s="221">
        <f t="shared" si="2"/>
        <v>0</v>
      </c>
      <c r="E23" s="221"/>
      <c r="F23" s="289">
        <f t="shared" ref="F23:G23" si="5">IFERROR(F16/$H16,"-")</f>
        <v>0.593313806446502</v>
      </c>
      <c r="G23" s="221">
        <f t="shared" si="5"/>
        <v>0.40668619355349789</v>
      </c>
      <c r="H23" s="221"/>
    </row>
    <row r="24" spans="1:10" x14ac:dyDescent="0.35">
      <c r="B24" s="191" t="s">
        <v>65</v>
      </c>
      <c r="C24" s="194">
        <f t="shared" si="2"/>
        <v>1</v>
      </c>
      <c r="D24" s="193">
        <f t="shared" si="2"/>
        <v>0</v>
      </c>
      <c r="E24" s="193"/>
      <c r="F24" s="194">
        <f>IFERROR(F17/$H17,"-")</f>
        <v>0.52979084299930268</v>
      </c>
      <c r="G24" s="193">
        <f t="shared" ref="G24:G25" si="6">IFERROR(G17/$H17,"-")</f>
        <v>0.47020915700069738</v>
      </c>
      <c r="H24" s="193"/>
    </row>
    <row r="25" spans="1:10" ht="15" thickBot="1" x14ac:dyDescent="0.4">
      <c r="B25" s="327" t="s">
        <v>66</v>
      </c>
      <c r="C25" s="326">
        <f t="shared" si="2"/>
        <v>1</v>
      </c>
      <c r="D25" s="326">
        <f t="shared" si="2"/>
        <v>0</v>
      </c>
      <c r="E25" s="328"/>
      <c r="F25" s="326">
        <f t="shared" ref="F25" si="7">IFERROR(F18/$H18,"-")</f>
        <v>0.62343309933834867</v>
      </c>
      <c r="G25" s="326">
        <f t="shared" si="6"/>
        <v>0.37656690066165133</v>
      </c>
      <c r="H25" s="326"/>
    </row>
    <row r="26" spans="1:10" ht="15.75" customHeight="1" x14ac:dyDescent="0.35">
      <c r="B26" s="220"/>
      <c r="C26" s="221"/>
      <c r="D26" s="221"/>
      <c r="E26" s="221"/>
      <c r="F26" s="163"/>
      <c r="G26" s="163"/>
      <c r="H26" s="163"/>
    </row>
    <row r="27" spans="1:10" x14ac:dyDescent="0.35">
      <c r="A27" t="s">
        <v>186</v>
      </c>
      <c r="C27" s="143"/>
      <c r="D27" s="143"/>
      <c r="E27" s="143"/>
      <c r="F27" s="143"/>
      <c r="G27" s="143"/>
      <c r="H27" s="143"/>
    </row>
    <row r="29" spans="1:10" x14ac:dyDescent="0.35">
      <c r="B29" s="430"/>
      <c r="C29" s="405" t="str">
        <f>$A$1</f>
        <v>Stirling</v>
      </c>
      <c r="D29" s="406"/>
      <c r="E29" s="406"/>
      <c r="F29" s="405" t="s">
        <v>52</v>
      </c>
      <c r="G29" s="406"/>
      <c r="H29" s="406"/>
    </row>
    <row r="30" spans="1:10" ht="15" thickBot="1" x14ac:dyDescent="0.4">
      <c r="B30" s="431"/>
      <c r="C30" s="118" t="s">
        <v>183</v>
      </c>
      <c r="D30" s="83" t="s">
        <v>184</v>
      </c>
      <c r="E30" s="147" t="s">
        <v>187</v>
      </c>
      <c r="F30" s="118" t="s">
        <v>183</v>
      </c>
      <c r="G30" s="83" t="s">
        <v>184</v>
      </c>
      <c r="H30" s="147" t="s">
        <v>185</v>
      </c>
    </row>
    <row r="31" spans="1:10" ht="29" x14ac:dyDescent="0.35">
      <c r="B31" s="329" t="s">
        <v>179</v>
      </c>
      <c r="C31" s="330">
        <f>C18</f>
        <v>398550</v>
      </c>
      <c r="D31" s="331">
        <f>D18</f>
        <v>0</v>
      </c>
      <c r="E31" s="332">
        <f>SUM(C31:D31)</f>
        <v>398550</v>
      </c>
      <c r="F31" s="330">
        <f>F18</f>
        <v>17867982.807016801</v>
      </c>
      <c r="G31" s="331">
        <f>G18</f>
        <v>10792643.050000001</v>
      </c>
      <c r="H31" s="332">
        <f>SUM(F31:G31)</f>
        <v>28660625.857016802</v>
      </c>
    </row>
    <row r="32" spans="1:10" ht="58" x14ac:dyDescent="0.35">
      <c r="B32" s="87" t="s">
        <v>188</v>
      </c>
      <c r="C32" s="121">
        <v>594080</v>
      </c>
      <c r="D32" s="122">
        <v>0</v>
      </c>
      <c r="E32" s="126">
        <f t="shared" ref="E32" si="8">SUM(C32:D32)</f>
        <v>594080</v>
      </c>
      <c r="F32" s="121">
        <v>18744973.7570168</v>
      </c>
      <c r="G32" s="122">
        <v>13155826.800000001</v>
      </c>
      <c r="H32" s="126">
        <f t="shared" ref="H32" si="9">SUM(F32:G32)</f>
        <v>31900800.557016801</v>
      </c>
    </row>
    <row r="33" spans="2:8" ht="58.5" thickBot="1" x14ac:dyDescent="0.4">
      <c r="B33" s="336" t="s">
        <v>189</v>
      </c>
      <c r="C33" s="333">
        <f t="shared" ref="C33:H33" si="10">IFERROR(C31/SUM(C31:C32),"-")</f>
        <v>0.40150912223084129</v>
      </c>
      <c r="D33" s="334" t="str">
        <f t="shared" si="10"/>
        <v>-</v>
      </c>
      <c r="E33" s="335">
        <f t="shared" si="10"/>
        <v>0.40150912223084129</v>
      </c>
      <c r="F33" s="333">
        <f t="shared" si="10"/>
        <v>0.48802348905549053</v>
      </c>
      <c r="G33" s="334">
        <f t="shared" si="10"/>
        <v>0.45066107010590489</v>
      </c>
      <c r="H33" s="335">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190</v>
      </c>
      <c r="B1" t="s">
        <v>191</v>
      </c>
    </row>
    <row r="2" spans="1:2" x14ac:dyDescent="0.35">
      <c r="A2" t="s">
        <v>192</v>
      </c>
      <c r="B2">
        <v>80.088442496081385</v>
      </c>
    </row>
    <row r="3" spans="1:2" x14ac:dyDescent="0.35">
      <c r="A3" t="s">
        <v>193</v>
      </c>
      <c r="B3">
        <v>81.298188300352749</v>
      </c>
    </row>
    <row r="4" spans="1:2" x14ac:dyDescent="0.35">
      <c r="A4" t="s">
        <v>194</v>
      </c>
      <c r="B4">
        <v>82.937485539351997</v>
      </c>
    </row>
    <row r="5" spans="1:2" x14ac:dyDescent="0.35">
      <c r="A5" t="s">
        <v>195</v>
      </c>
      <c r="B5">
        <v>84.837227809334294</v>
      </c>
    </row>
    <row r="6" spans="1:2" x14ac:dyDescent="0.35">
      <c r="A6" t="s">
        <v>196</v>
      </c>
      <c r="B6">
        <v>85.814610292857836</v>
      </c>
    </row>
    <row r="7" spans="1:2" x14ac:dyDescent="0.35">
      <c r="A7" t="s">
        <v>197</v>
      </c>
      <c r="B7">
        <v>86.346970275585605</v>
      </c>
    </row>
    <row r="8" spans="1:2" x14ac:dyDescent="0.35">
      <c r="A8" t="s">
        <v>198</v>
      </c>
      <c r="B8">
        <v>88.27807601199531</v>
      </c>
    </row>
    <row r="9" spans="1:2" x14ac:dyDescent="0.35">
      <c r="A9" t="s">
        <v>199</v>
      </c>
      <c r="B9">
        <v>89.798339913423177</v>
      </c>
    </row>
    <row r="10" spans="1:2" x14ac:dyDescent="0.35">
      <c r="A10" t="s">
        <v>200</v>
      </c>
      <c r="B10">
        <v>91.550976862938995</v>
      </c>
    </row>
    <row r="11" spans="1:2" x14ac:dyDescent="0.35">
      <c r="A11" t="s">
        <v>201</v>
      </c>
      <c r="B11">
        <v>93.74782600806553</v>
      </c>
    </row>
    <row r="12" spans="1:2" x14ac:dyDescent="0.35">
      <c r="A12" t="s">
        <v>202</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A8" sqref="A8"/>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3" t="str">
        <f>Contents!A2</f>
        <v>Stirling</v>
      </c>
      <c r="B1" s="403"/>
      <c r="C1" s="403"/>
    </row>
    <row r="2" spans="1:8" x14ac:dyDescent="0.35">
      <c r="A2" s="5" t="s">
        <v>10</v>
      </c>
    </row>
    <row r="3" spans="1:8" x14ac:dyDescent="0.35">
      <c r="A3" s="117" t="s">
        <v>12</v>
      </c>
    </row>
    <row r="4" spans="1:8" x14ac:dyDescent="0.35">
      <c r="A4" s="5"/>
    </row>
    <row r="5" spans="1:8" x14ac:dyDescent="0.35">
      <c r="A5" s="116" t="s">
        <v>203</v>
      </c>
      <c r="C5" s="117" t="s">
        <v>29</v>
      </c>
    </row>
    <row r="6" spans="1:8" x14ac:dyDescent="0.35">
      <c r="A6" s="116" t="s">
        <v>204</v>
      </c>
      <c r="C6" s="117" t="s">
        <v>205</v>
      </c>
    </row>
    <row r="8" spans="1:8" x14ac:dyDescent="0.35">
      <c r="A8" t="s">
        <v>206</v>
      </c>
    </row>
    <row r="10" spans="1:8" x14ac:dyDescent="0.35">
      <c r="B10" s="5"/>
      <c r="C10" s="405" t="str">
        <f>$A$1</f>
        <v>Stirling</v>
      </c>
      <c r="D10" s="406"/>
      <c r="E10" s="405" t="s">
        <v>52</v>
      </c>
      <c r="F10" s="406"/>
      <c r="H10" s="5"/>
    </row>
    <row r="11" spans="1:8" ht="15" thickBot="1" x14ac:dyDescent="0.4">
      <c r="B11" s="5" t="s">
        <v>207</v>
      </c>
      <c r="C11" s="137" t="s">
        <v>208</v>
      </c>
      <c r="D11" s="134" t="s">
        <v>209</v>
      </c>
      <c r="E11" s="137" t="s">
        <v>208</v>
      </c>
      <c r="F11" s="134" t="s">
        <v>209</v>
      </c>
    </row>
    <row r="12" spans="1:8" x14ac:dyDescent="0.35">
      <c r="B12" s="132" t="s">
        <v>60</v>
      </c>
      <c r="C12" s="135">
        <v>1979</v>
      </c>
      <c r="D12" s="136">
        <v>0</v>
      </c>
      <c r="E12" s="135">
        <v>164415</v>
      </c>
      <c r="F12" s="136">
        <v>99017</v>
      </c>
    </row>
    <row r="13" spans="1:8" x14ac:dyDescent="0.35">
      <c r="B13" s="2" t="s">
        <v>62</v>
      </c>
      <c r="C13" s="78">
        <v>1666</v>
      </c>
      <c r="D13" s="74">
        <v>1666</v>
      </c>
      <c r="E13" s="78">
        <v>244637</v>
      </c>
      <c r="F13" s="74">
        <v>68653</v>
      </c>
    </row>
    <row r="14" spans="1:8" x14ac:dyDescent="0.35">
      <c r="B14" s="81" t="s">
        <v>63</v>
      </c>
      <c r="C14" s="138">
        <v>2161</v>
      </c>
      <c r="D14" s="71">
        <v>1559</v>
      </c>
      <c r="E14" s="138">
        <v>249108.245</v>
      </c>
      <c r="F14" s="71">
        <v>104911.72500000001</v>
      </c>
    </row>
    <row r="15" spans="1:8" x14ac:dyDescent="0.35">
      <c r="B15" s="2" t="s">
        <v>64</v>
      </c>
      <c r="C15" s="78">
        <v>1805</v>
      </c>
      <c r="D15" s="74">
        <v>1356</v>
      </c>
      <c r="E15" s="78">
        <v>209758.35</v>
      </c>
      <c r="F15" s="74">
        <v>138697.15</v>
      </c>
    </row>
    <row r="16" spans="1:8" x14ac:dyDescent="0.35">
      <c r="B16" s="81" t="s">
        <v>65</v>
      </c>
      <c r="C16" s="138">
        <v>1951</v>
      </c>
      <c r="D16" s="71">
        <v>1538</v>
      </c>
      <c r="E16" s="138">
        <v>239265.0962</v>
      </c>
      <c r="F16" s="71">
        <v>152456.50779999999</v>
      </c>
    </row>
    <row r="17" spans="1:15" ht="15" thickBot="1" x14ac:dyDescent="0.4">
      <c r="B17" s="297" t="s">
        <v>66</v>
      </c>
      <c r="C17" s="367">
        <v>2233</v>
      </c>
      <c r="D17" s="368">
        <v>1696</v>
      </c>
      <c r="E17" s="367">
        <v>294666</v>
      </c>
      <c r="F17" s="367">
        <v>171339</v>
      </c>
      <c r="G17" s="143"/>
      <c r="H17" s="143"/>
    </row>
    <row r="18" spans="1:15" x14ac:dyDescent="0.35">
      <c r="C18" s="143"/>
      <c r="D18" s="143"/>
      <c r="E18" s="143"/>
      <c r="F18" s="143"/>
      <c r="G18" s="143"/>
      <c r="H18" s="143"/>
    </row>
    <row r="19" spans="1:15" x14ac:dyDescent="0.35">
      <c r="A19" t="s">
        <v>210</v>
      </c>
      <c r="C19" s="143"/>
      <c r="D19" s="143"/>
      <c r="E19" s="143"/>
      <c r="F19" s="143"/>
      <c r="G19" s="143"/>
      <c r="H19" s="143"/>
    </row>
    <row r="21" spans="1:15" x14ac:dyDescent="0.35">
      <c r="C21" s="405" t="str">
        <f>$A$1</f>
        <v>Stirling</v>
      </c>
      <c r="D21" s="406"/>
      <c r="E21" s="406"/>
      <c r="F21" s="406"/>
      <c r="G21" s="406"/>
      <c r="H21" s="406"/>
      <c r="I21" s="405" t="s">
        <v>52</v>
      </c>
      <c r="J21" s="406"/>
      <c r="K21" s="406"/>
      <c r="L21" s="406"/>
      <c r="M21" s="406"/>
      <c r="N21" s="406"/>
    </row>
    <row r="22" spans="1:15" ht="15" thickBot="1" x14ac:dyDescent="0.4">
      <c r="B22" s="195" t="s">
        <v>211</v>
      </c>
      <c r="C22" s="137" t="s">
        <v>212</v>
      </c>
      <c r="D22" s="134" t="s">
        <v>213</v>
      </c>
      <c r="E22" s="134" t="s">
        <v>214</v>
      </c>
      <c r="F22" s="134" t="s">
        <v>215</v>
      </c>
      <c r="G22" s="134" t="s">
        <v>216</v>
      </c>
      <c r="H22" s="134" t="s">
        <v>158</v>
      </c>
      <c r="I22" s="137" t="s">
        <v>212</v>
      </c>
      <c r="J22" s="134" t="s">
        <v>213</v>
      </c>
      <c r="K22" s="134" t="s">
        <v>214</v>
      </c>
      <c r="L22" s="134" t="s">
        <v>215</v>
      </c>
      <c r="M22" s="134" t="s">
        <v>216</v>
      </c>
      <c r="N22" s="134" t="s">
        <v>158</v>
      </c>
    </row>
    <row r="23" spans="1:15" x14ac:dyDescent="0.35">
      <c r="B23" s="75" t="s">
        <v>59</v>
      </c>
      <c r="C23" s="25"/>
      <c r="D23" s="80"/>
      <c r="E23" s="80"/>
      <c r="F23" s="80"/>
      <c r="G23" s="80"/>
      <c r="H23" s="80"/>
      <c r="I23" s="25"/>
      <c r="J23" s="80"/>
      <c r="K23" s="80"/>
      <c r="L23" s="80"/>
      <c r="M23" s="80"/>
      <c r="N23" s="80"/>
    </row>
    <row r="24" spans="1:15" x14ac:dyDescent="0.35">
      <c r="B24" s="123" t="s">
        <v>60</v>
      </c>
      <c r="C24" s="69">
        <v>653</v>
      </c>
      <c r="D24" s="70">
        <v>106</v>
      </c>
      <c r="E24" s="70">
        <v>1181</v>
      </c>
      <c r="F24" s="70">
        <v>7</v>
      </c>
      <c r="G24" s="70">
        <v>0</v>
      </c>
      <c r="H24" s="70">
        <v>0</v>
      </c>
      <c r="I24" s="69">
        <v>16380</v>
      </c>
      <c r="J24" s="70">
        <v>129567</v>
      </c>
      <c r="K24" s="70">
        <v>70004</v>
      </c>
      <c r="L24" s="70">
        <v>2047</v>
      </c>
      <c r="M24" s="70">
        <v>0</v>
      </c>
      <c r="N24" s="70">
        <v>0</v>
      </c>
    </row>
    <row r="25" spans="1:15" x14ac:dyDescent="0.35">
      <c r="B25" s="124" t="s">
        <v>62</v>
      </c>
      <c r="C25" s="72">
        <v>695</v>
      </c>
      <c r="D25" s="73">
        <v>116</v>
      </c>
      <c r="E25" s="73">
        <v>1131</v>
      </c>
      <c r="F25" s="73">
        <v>14</v>
      </c>
      <c r="G25" s="73">
        <v>0</v>
      </c>
      <c r="H25" s="73">
        <v>0</v>
      </c>
      <c r="I25" s="72">
        <v>22286</v>
      </c>
      <c r="J25" s="73">
        <v>103407</v>
      </c>
      <c r="K25" s="73">
        <v>56566</v>
      </c>
      <c r="L25" s="73">
        <v>4739</v>
      </c>
      <c r="M25" s="73">
        <v>833</v>
      </c>
      <c r="N25" s="73">
        <v>0</v>
      </c>
    </row>
    <row r="26" spans="1:15" x14ac:dyDescent="0.35">
      <c r="B26" s="123" t="s">
        <v>63</v>
      </c>
      <c r="C26" s="69">
        <v>502</v>
      </c>
      <c r="D26" s="70">
        <v>72</v>
      </c>
      <c r="E26" s="70">
        <v>985</v>
      </c>
      <c r="F26" s="70">
        <v>2</v>
      </c>
      <c r="G26" s="70">
        <v>0</v>
      </c>
      <c r="H26" s="70">
        <v>41</v>
      </c>
      <c r="I26" s="69">
        <v>17723.424999999999</v>
      </c>
      <c r="J26" s="70">
        <v>93863.78</v>
      </c>
      <c r="K26" s="70">
        <v>74746.31</v>
      </c>
      <c r="L26" s="70">
        <v>1217</v>
      </c>
      <c r="M26" s="70">
        <v>403.60500000000002</v>
      </c>
      <c r="N26" s="70">
        <v>6676.95</v>
      </c>
    </row>
    <row r="27" spans="1:15" x14ac:dyDescent="0.35">
      <c r="B27" s="124" t="s">
        <v>64</v>
      </c>
      <c r="C27" s="72">
        <v>659</v>
      </c>
      <c r="D27" s="73">
        <v>16</v>
      </c>
      <c r="E27" s="73">
        <v>923</v>
      </c>
      <c r="F27" s="73">
        <v>9</v>
      </c>
      <c r="G27" s="73">
        <v>0</v>
      </c>
      <c r="H27" s="73">
        <v>11</v>
      </c>
      <c r="I27" s="72">
        <v>19839.080000000002</v>
      </c>
      <c r="J27" s="73">
        <v>3363.21</v>
      </c>
      <c r="K27" s="73">
        <v>63610.9</v>
      </c>
      <c r="L27" s="73">
        <v>65628.58</v>
      </c>
      <c r="M27" s="73">
        <v>151.6</v>
      </c>
      <c r="N27" s="73">
        <v>4837.79</v>
      </c>
    </row>
    <row r="28" spans="1:15" x14ac:dyDescent="0.35">
      <c r="B28" s="123" t="s">
        <v>65</v>
      </c>
      <c r="C28" s="69">
        <v>1071</v>
      </c>
      <c r="D28" s="70">
        <v>14</v>
      </c>
      <c r="E28" s="70">
        <v>827</v>
      </c>
      <c r="F28" s="70">
        <v>1</v>
      </c>
      <c r="G28" s="70">
        <v>0</v>
      </c>
      <c r="H28" s="70">
        <v>11</v>
      </c>
      <c r="I28" s="69">
        <v>17780.48</v>
      </c>
      <c r="J28" s="70">
        <v>11075.84</v>
      </c>
      <c r="K28" s="70">
        <v>53170.14</v>
      </c>
      <c r="L28" s="70">
        <v>2354</v>
      </c>
      <c r="M28" s="70">
        <v>152.96</v>
      </c>
      <c r="N28" s="70">
        <v>4897.38</v>
      </c>
    </row>
    <row r="29" spans="1:15" x14ac:dyDescent="0.35">
      <c r="B29" s="124" t="s">
        <v>66</v>
      </c>
      <c r="C29" s="72">
        <v>1299</v>
      </c>
      <c r="D29" s="73">
        <v>71</v>
      </c>
      <c r="E29" s="73">
        <v>758</v>
      </c>
      <c r="F29" s="73">
        <v>5</v>
      </c>
      <c r="G29" s="73">
        <v>0</v>
      </c>
      <c r="H29" s="73">
        <v>3</v>
      </c>
      <c r="I29" s="72">
        <v>32329</v>
      </c>
      <c r="J29" s="73">
        <v>23490</v>
      </c>
      <c r="K29" s="73">
        <v>80170</v>
      </c>
      <c r="L29" s="73">
        <v>15519</v>
      </c>
      <c r="M29" s="73">
        <v>243</v>
      </c>
      <c r="N29" s="73">
        <v>6318</v>
      </c>
    </row>
    <row r="30" spans="1:15" x14ac:dyDescent="0.35">
      <c r="B30" s="129" t="s">
        <v>67</v>
      </c>
      <c r="C30" s="131"/>
      <c r="D30" s="130"/>
      <c r="E30" s="130"/>
      <c r="F30" s="130"/>
      <c r="G30" s="130"/>
      <c r="H30" s="130"/>
      <c r="I30" s="131"/>
      <c r="J30" s="130"/>
      <c r="K30" s="130"/>
      <c r="L30" s="130"/>
      <c r="M30" s="130"/>
      <c r="N30" s="130"/>
    </row>
    <row r="31" spans="1:15" x14ac:dyDescent="0.35">
      <c r="B31" s="123" t="s">
        <v>60</v>
      </c>
      <c r="C31" s="139">
        <f>IFERROR(C24/SUM($C24:$H24),"-")</f>
        <v>0.33538777606574216</v>
      </c>
      <c r="D31" s="109">
        <f>IFERROR(D24/SUM($C24:$H24),"-")</f>
        <v>5.4442732408834106E-2</v>
      </c>
      <c r="E31" s="109">
        <f>IFERROR(E24/SUM($C24:$H24),"-")</f>
        <v>0.60657421674370826</v>
      </c>
      <c r="F31" s="109">
        <f>IFERROR(F24/SUM($C24:$H24),"-")</f>
        <v>3.5952747817154596E-3</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62</v>
      </c>
      <c r="C32" s="140">
        <f t="shared" ref="C32:H32" si="2">IFERROR(C25/SUM($C25:$H25),"-")</f>
        <v>0.35531697341513291</v>
      </c>
      <c r="D32" s="20">
        <f t="shared" si="2"/>
        <v>5.9304703476482618E-2</v>
      </c>
      <c r="E32" s="20">
        <f t="shared" si="2"/>
        <v>0.57822085889570551</v>
      </c>
      <c r="F32" s="20">
        <f t="shared" si="2"/>
        <v>7.1574642126789366E-3</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63</v>
      </c>
      <c r="C33" s="139">
        <f t="shared" ref="C33:H33" si="4">IFERROR(C26/SUM($C26:$H26),"-")</f>
        <v>0.31335830212234705</v>
      </c>
      <c r="D33" s="109">
        <f t="shared" si="4"/>
        <v>4.49438202247191E-2</v>
      </c>
      <c r="E33" s="109">
        <f t="shared" si="4"/>
        <v>0.61485642946317098</v>
      </c>
      <c r="F33" s="109">
        <f t="shared" si="4"/>
        <v>1.2484394506866417E-3</v>
      </c>
      <c r="G33" s="109">
        <f t="shared" si="4"/>
        <v>0</v>
      </c>
      <c r="H33" s="109">
        <f t="shared" si="4"/>
        <v>2.5593008739076155E-2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64</v>
      </c>
      <c r="C34" s="140">
        <f t="shared" ref="C34:H34" si="6">IFERROR(C27/SUM($C27:$H27),"-")</f>
        <v>0.40729295426452411</v>
      </c>
      <c r="D34" s="20">
        <f t="shared" si="6"/>
        <v>9.8887515451174281E-3</v>
      </c>
      <c r="E34" s="20">
        <f t="shared" si="6"/>
        <v>0.57045735475896164</v>
      </c>
      <c r="F34" s="20">
        <f t="shared" si="6"/>
        <v>5.5624227441285539E-3</v>
      </c>
      <c r="G34" s="20">
        <f t="shared" si="6"/>
        <v>0</v>
      </c>
      <c r="H34" s="20">
        <f t="shared" si="6"/>
        <v>6.798516687268232E-3</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65</v>
      </c>
      <c r="C35" s="139">
        <f t="shared" ref="C35:H35" si="8">IFERROR(C28/SUM($C28:$H28),"-")</f>
        <v>0.5566528066528067</v>
      </c>
      <c r="D35" s="109">
        <f t="shared" si="8"/>
        <v>7.2765072765072769E-3</v>
      </c>
      <c r="E35" s="109">
        <f t="shared" si="8"/>
        <v>0.42983367983367982</v>
      </c>
      <c r="F35" s="109">
        <f t="shared" si="8"/>
        <v>5.1975051975051978E-4</v>
      </c>
      <c r="G35" s="109">
        <f t="shared" si="8"/>
        <v>0</v>
      </c>
      <c r="H35" s="109">
        <f t="shared" si="8"/>
        <v>5.7172557172557176E-3</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3" t="s">
        <v>66</v>
      </c>
      <c r="C36" s="133">
        <f t="shared" ref="C36:H36" si="10">IFERROR(C29/SUM($C29:$H29),"-")</f>
        <v>0.6081460674157303</v>
      </c>
      <c r="D36" s="133">
        <f t="shared" si="10"/>
        <v>3.3239700374531833E-2</v>
      </c>
      <c r="E36" s="133">
        <f t="shared" si="10"/>
        <v>0.35486891385767788</v>
      </c>
      <c r="F36" s="133">
        <f t="shared" si="10"/>
        <v>2.3408239700374533E-3</v>
      </c>
      <c r="G36" s="133">
        <f t="shared" si="10"/>
        <v>0</v>
      </c>
      <c r="H36" s="337">
        <f t="shared" si="10"/>
        <v>1.4044943820224719E-3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3" t="str">
        <f>'Notes &amp; Caveats'!A1</f>
        <v>Stirling</v>
      </c>
      <c r="B1" s="403"/>
      <c r="C1" s="403"/>
    </row>
    <row r="2" spans="1:14" x14ac:dyDescent="0.35">
      <c r="A2" s="5" t="s">
        <v>11</v>
      </c>
    </row>
    <row r="3" spans="1:14" x14ac:dyDescent="0.35">
      <c r="A3" s="117" t="s">
        <v>12</v>
      </c>
    </row>
    <row r="4" spans="1:14" x14ac:dyDescent="0.35">
      <c r="A4" s="5"/>
    </row>
    <row r="5" spans="1:14" x14ac:dyDescent="0.35">
      <c r="A5" s="116" t="s">
        <v>217</v>
      </c>
      <c r="C5" s="200" t="s">
        <v>218</v>
      </c>
    </row>
    <row r="7" spans="1:14" x14ac:dyDescent="0.35">
      <c r="A7" t="s">
        <v>219</v>
      </c>
      <c r="G7" s="149"/>
      <c r="H7" s="149"/>
    </row>
    <row r="8" spans="1:14" x14ac:dyDescent="0.35">
      <c r="G8" s="143"/>
      <c r="H8" s="143"/>
    </row>
    <row r="9" spans="1:14" x14ac:dyDescent="0.35">
      <c r="B9" s="5"/>
      <c r="C9" s="405" t="str">
        <f>$A$1</f>
        <v>Stirling</v>
      </c>
      <c r="D9" s="406"/>
      <c r="E9" s="406"/>
      <c r="F9" s="406"/>
      <c r="G9" s="406"/>
      <c r="H9" s="407"/>
      <c r="I9" s="405" t="s">
        <v>52</v>
      </c>
      <c r="J9" s="406"/>
      <c r="K9" s="406"/>
      <c r="L9" s="406"/>
      <c r="M9" s="406"/>
      <c r="N9" s="406"/>
    </row>
    <row r="10" spans="1:14" ht="15" thickBot="1" x14ac:dyDescent="0.4">
      <c r="B10" s="146" t="s">
        <v>220</v>
      </c>
      <c r="C10" s="3" t="s">
        <v>60</v>
      </c>
      <c r="D10" s="147" t="s">
        <v>62</v>
      </c>
      <c r="E10" s="147" t="s">
        <v>63</v>
      </c>
      <c r="F10" s="147" t="s">
        <v>64</v>
      </c>
      <c r="G10" s="147" t="s">
        <v>65</v>
      </c>
      <c r="H10" s="147" t="s">
        <v>66</v>
      </c>
      <c r="I10" s="3" t="s">
        <v>60</v>
      </c>
      <c r="J10" s="147" t="s">
        <v>62</v>
      </c>
      <c r="K10" s="147" t="s">
        <v>63</v>
      </c>
      <c r="L10" s="147" t="s">
        <v>64</v>
      </c>
      <c r="M10" s="147" t="s">
        <v>65</v>
      </c>
      <c r="N10" s="147" t="s">
        <v>66</v>
      </c>
    </row>
    <row r="11" spans="1:14" x14ac:dyDescent="0.35">
      <c r="B11" s="145" t="s">
        <v>221</v>
      </c>
      <c r="C11" s="218">
        <v>3147346.25</v>
      </c>
      <c r="D11" s="197">
        <v>4259223.68</v>
      </c>
      <c r="E11" s="197">
        <v>4061333.15</v>
      </c>
      <c r="F11" s="197">
        <v>3661515.79</v>
      </c>
      <c r="G11" s="197">
        <v>3866593.49</v>
      </c>
      <c r="H11" s="197">
        <v>4596177.6100000003</v>
      </c>
      <c r="I11" s="218">
        <v>220648617.19</v>
      </c>
      <c r="J11" s="197">
        <v>288655249.11338001</v>
      </c>
      <c r="K11" s="197">
        <v>354381586.81879997</v>
      </c>
      <c r="L11" s="197">
        <v>286278151.99739999</v>
      </c>
      <c r="M11" s="197">
        <v>256652753.94999301</v>
      </c>
      <c r="N11" s="197">
        <v>305925417.57999998</v>
      </c>
    </row>
    <row r="12" spans="1:14" x14ac:dyDescent="0.35">
      <c r="B12" s="148" t="s">
        <v>222</v>
      </c>
      <c r="C12" s="219" t="s">
        <v>61</v>
      </c>
      <c r="D12" s="196">
        <v>1065849.27</v>
      </c>
      <c r="E12" s="196">
        <v>1187495.8700000001</v>
      </c>
      <c r="F12" s="196">
        <v>442140.98</v>
      </c>
      <c r="G12" s="196">
        <v>265376.62</v>
      </c>
      <c r="H12" s="196">
        <v>367888.44</v>
      </c>
      <c r="I12" s="219" t="s">
        <v>61</v>
      </c>
      <c r="J12" s="196">
        <v>30217870.109999999</v>
      </c>
      <c r="K12" s="196">
        <v>21318013.316</v>
      </c>
      <c r="L12" s="196">
        <v>29277885.996874999</v>
      </c>
      <c r="M12" s="196">
        <v>19328054.989746001</v>
      </c>
      <c r="N12" s="196">
        <v>24620328.009399999</v>
      </c>
    </row>
    <row r="13" spans="1:14" ht="15" thickBot="1" x14ac:dyDescent="0.4">
      <c r="B13" s="338" t="s">
        <v>223</v>
      </c>
      <c r="C13" s="339">
        <v>4737347.79</v>
      </c>
      <c r="D13" s="340">
        <f t="shared" ref="D13:E13" si="0">SUM(D11,D12)</f>
        <v>5325072.9499999993</v>
      </c>
      <c r="E13" s="340">
        <f t="shared" si="0"/>
        <v>5248829.0199999996</v>
      </c>
      <c r="F13" s="340">
        <f>SUM(F11,F12)</f>
        <v>4103656.77</v>
      </c>
      <c r="G13" s="340">
        <f t="shared" ref="G13:H13" si="1">SUM(G11,G12)</f>
        <v>4131970.1100000003</v>
      </c>
      <c r="H13" s="340">
        <f t="shared" si="1"/>
        <v>4964066.0500000007</v>
      </c>
      <c r="I13" s="339">
        <v>301791232.73000002</v>
      </c>
      <c r="J13" s="340">
        <v>331945538.54000002</v>
      </c>
      <c r="K13" s="340">
        <f t="shared" ref="K13" si="2">SUM(K11,K12)</f>
        <v>375699600.13479996</v>
      </c>
      <c r="L13" s="340">
        <f>SUM(L11,L12)</f>
        <v>315556037.99427497</v>
      </c>
      <c r="M13" s="340">
        <f t="shared" ref="M13:N13" si="3">SUM(M11,M12)</f>
        <v>275980808.93973899</v>
      </c>
      <c r="N13" s="340">
        <f t="shared" si="3"/>
        <v>330545745.58939999</v>
      </c>
    </row>
    <row r="14" spans="1:14" x14ac:dyDescent="0.35">
      <c r="C14" s="149"/>
      <c r="D14" s="149"/>
      <c r="E14" s="149"/>
      <c r="F14" s="149"/>
      <c r="G14" s="149"/>
      <c r="H14" s="149"/>
      <c r="I14" s="270"/>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224</v>
      </c>
    </row>
    <row r="2" spans="1:12" x14ac:dyDescent="0.35">
      <c r="A2" s="144"/>
    </row>
    <row r="3" spans="1:12" x14ac:dyDescent="0.35">
      <c r="B3" s="227"/>
      <c r="C3" s="227"/>
      <c r="D3" s="231" t="s">
        <v>53</v>
      </c>
      <c r="E3" s="231" t="s">
        <v>54</v>
      </c>
    </row>
    <row r="4" spans="1:12" ht="15" customHeight="1" x14ac:dyDescent="0.35">
      <c r="B4" s="434" t="s">
        <v>225</v>
      </c>
      <c r="C4" s="227" t="s">
        <v>63</v>
      </c>
      <c r="D4" s="232">
        <f>Demographics!C26</f>
        <v>0.44194996792815905</v>
      </c>
      <c r="E4" s="232">
        <f>Demographics!D26</f>
        <v>0.55291853752405384</v>
      </c>
    </row>
    <row r="5" spans="1:12" x14ac:dyDescent="0.35">
      <c r="B5" s="434"/>
      <c r="C5" s="227" t="s">
        <v>64</v>
      </c>
      <c r="D5" s="232">
        <f>Demographics!C28</f>
        <v>0.40442132639791939</v>
      </c>
      <c r="E5" s="232">
        <f>Demographics!D28</f>
        <v>0.55136540962288683</v>
      </c>
    </row>
    <row r="6" spans="1:12" x14ac:dyDescent="0.35">
      <c r="B6" s="230" t="s">
        <v>226</v>
      </c>
      <c r="C6" s="227" t="s">
        <v>63</v>
      </c>
      <c r="D6" s="232" t="str">
        <f>Demographics!K26</f>
        <v>-</v>
      </c>
      <c r="E6" s="232" t="str">
        <f>Demographics!L26</f>
        <v>-</v>
      </c>
    </row>
    <row r="7" spans="1:12" x14ac:dyDescent="0.35">
      <c r="B7" s="229"/>
      <c r="D7" s="159"/>
      <c r="E7" s="159"/>
    </row>
    <row r="8" spans="1:12" x14ac:dyDescent="0.35">
      <c r="A8" s="144" t="s">
        <v>227</v>
      </c>
    </row>
    <row r="9" spans="1:12" x14ac:dyDescent="0.35">
      <c r="A9" s="144"/>
    </row>
    <row r="10" spans="1:12" x14ac:dyDescent="0.35">
      <c r="B10" s="227"/>
      <c r="C10" s="227"/>
      <c r="D10" s="227" t="s">
        <v>228</v>
      </c>
      <c r="E10" s="227" t="s">
        <v>229</v>
      </c>
    </row>
    <row r="11" spans="1:12" ht="15" customHeight="1" x14ac:dyDescent="0.35">
      <c r="B11" s="434" t="s">
        <v>225</v>
      </c>
      <c r="C11" s="227" t="s">
        <v>60</v>
      </c>
      <c r="D11" s="228" t="e">
        <f>Demographics!#REF!</f>
        <v>#REF!</v>
      </c>
      <c r="E11" s="228" t="e">
        <f>Demographics!#REF!</f>
        <v>#REF!</v>
      </c>
    </row>
    <row r="12" spans="1:12" x14ac:dyDescent="0.35">
      <c r="B12" s="434"/>
      <c r="C12" s="227" t="s">
        <v>62</v>
      </c>
      <c r="D12" s="228" t="e">
        <f>Demographics!#REF!</f>
        <v>#REF!</v>
      </c>
      <c r="E12" s="228" t="e">
        <f>Demographics!#REF!</f>
        <v>#REF!</v>
      </c>
    </row>
    <row r="13" spans="1:12" x14ac:dyDescent="0.35">
      <c r="B13" s="434"/>
      <c r="C13" s="227" t="s">
        <v>63</v>
      </c>
      <c r="D13" s="228" t="e">
        <f>Demographics!#REF!</f>
        <v>#REF!</v>
      </c>
      <c r="E13" s="228" t="e">
        <f>Demographics!#REF!</f>
        <v>#REF!</v>
      </c>
    </row>
    <row r="14" spans="1:12" ht="15" customHeight="1" x14ac:dyDescent="0.35">
      <c r="B14" s="434"/>
      <c r="C14" s="227" t="s">
        <v>64</v>
      </c>
      <c r="D14" s="228" t="e">
        <f>Demographics!#REF!</f>
        <v>#REF!</v>
      </c>
      <c r="E14" s="228" t="e">
        <f>Demographics!#REF!</f>
        <v>#REF!</v>
      </c>
      <c r="F14" s="225"/>
      <c r="L14" s="225"/>
    </row>
    <row r="15" spans="1:12" ht="45" customHeight="1" x14ac:dyDescent="0.35">
      <c r="B15" s="434" t="s">
        <v>226</v>
      </c>
      <c r="C15" s="227" t="s">
        <v>60</v>
      </c>
      <c r="D15" s="228" t="e">
        <f>Demographics!#REF!</f>
        <v>#REF!</v>
      </c>
      <c r="E15" s="228" t="e">
        <f>Demographics!#REF!</f>
        <v>#REF!</v>
      </c>
      <c r="F15" s="225"/>
    </row>
    <row r="16" spans="1:12" x14ac:dyDescent="0.35">
      <c r="B16" s="434"/>
      <c r="C16" s="227" t="s">
        <v>62</v>
      </c>
      <c r="D16" s="228" t="e">
        <f>Demographics!#REF!</f>
        <v>#REF!</v>
      </c>
      <c r="E16" s="228" t="e">
        <f>Demographics!#REF!</f>
        <v>#REF!</v>
      </c>
      <c r="F16" s="225"/>
    </row>
    <row r="17" spans="1:12" x14ac:dyDescent="0.35">
      <c r="B17" s="434"/>
      <c r="C17" s="227" t="s">
        <v>63</v>
      </c>
      <c r="D17" s="228" t="e">
        <f>Demographics!#REF!</f>
        <v>#REF!</v>
      </c>
      <c r="E17" s="228" t="e">
        <f>Demographics!#REF!</f>
        <v>#REF!</v>
      </c>
      <c r="F17" s="225"/>
    </row>
    <row r="19" spans="1:12" x14ac:dyDescent="0.35">
      <c r="A19" s="144" t="s">
        <v>230</v>
      </c>
    </row>
    <row r="20" spans="1:12" x14ac:dyDescent="0.35">
      <c r="B20" s="227"/>
      <c r="C20" s="227" t="s">
        <v>231</v>
      </c>
      <c r="D20" s="227" t="s">
        <v>232</v>
      </c>
    </row>
    <row r="21" spans="1:12" x14ac:dyDescent="0.35">
      <c r="B21" s="227" t="s">
        <v>60</v>
      </c>
      <c r="C21" s="232">
        <f>SUM(Demographics!C118:D118)</f>
        <v>0.29994863893168977</v>
      </c>
      <c r="D21" s="232">
        <f>SUM(Demographics!E118:H118)</f>
        <v>0.70005136106831023</v>
      </c>
    </row>
    <row r="22" spans="1:12" x14ac:dyDescent="0.35">
      <c r="B22" s="227" t="s">
        <v>62</v>
      </c>
      <c r="C22" s="232">
        <f>SUM(Demographics!C119:D119)</f>
        <v>0.31692677070828335</v>
      </c>
      <c r="D22" s="232">
        <f>SUM(Demographics!E119:H119)</f>
        <v>0.68307322929171677</v>
      </c>
    </row>
    <row r="23" spans="1:12" x14ac:dyDescent="0.35">
      <c r="B23" s="227" t="s">
        <v>63</v>
      </c>
      <c r="C23" s="232">
        <f>SUM(Demographics!C120:D120)</f>
        <v>0.37973059653624119</v>
      </c>
      <c r="D23" s="232">
        <f>SUM(Demographics!E120:H120)</f>
        <v>0.62026940346375881</v>
      </c>
    </row>
    <row r="24" spans="1:12" x14ac:dyDescent="0.35">
      <c r="B24" s="227" t="s">
        <v>64</v>
      </c>
      <c r="C24" s="232">
        <f>SUM(Demographics!C122:D122)</f>
        <v>0.39336801040312097</v>
      </c>
      <c r="D24" s="232">
        <f>SUM(Demographics!E122:H122)</f>
        <v>0.60663198959687903</v>
      </c>
    </row>
    <row r="26" spans="1:12" x14ac:dyDescent="0.35">
      <c r="A26" s="144" t="s">
        <v>233</v>
      </c>
      <c r="I26" s="226"/>
      <c r="L26" s="225"/>
    </row>
    <row r="27" spans="1:12" x14ac:dyDescent="0.35">
      <c r="I27" s="226"/>
      <c r="L27" s="225"/>
    </row>
    <row r="28" spans="1:12" ht="15" customHeight="1" x14ac:dyDescent="0.35">
      <c r="B28" s="434" t="s">
        <v>225</v>
      </c>
      <c r="C28" s="432" t="s">
        <v>63</v>
      </c>
      <c r="D28" s="227" t="s">
        <v>234</v>
      </c>
      <c r="E28" s="228">
        <f>SUM(E29:E33)</f>
        <v>1.603592046183451E-2</v>
      </c>
    </row>
    <row r="29" spans="1:12" x14ac:dyDescent="0.35">
      <c r="B29" s="434"/>
      <c r="C29" s="432"/>
      <c r="D29" s="227" t="s">
        <v>89</v>
      </c>
      <c r="E29" s="233">
        <f t="array" ref="E29">INDEX(Demographics!$C$100:$H$100,MATCH('Chart Data'!D29,Demographics!$C$89:$H$89,0))</f>
        <v>1.9243104554201411E-3</v>
      </c>
    </row>
    <row r="30" spans="1:12" x14ac:dyDescent="0.35">
      <c r="B30" s="434"/>
      <c r="C30" s="432"/>
      <c r="D30" s="227" t="s">
        <v>90</v>
      </c>
      <c r="E30" s="233">
        <f t="array" ref="E30">INDEX(Demographics!$C$100:$H$100,MATCH('Chart Data'!D30,Demographics!$C$89:$H$89,0))</f>
        <v>7.6972418216805644E-3</v>
      </c>
    </row>
    <row r="31" spans="1:12" x14ac:dyDescent="0.35">
      <c r="B31" s="434"/>
      <c r="C31" s="432"/>
      <c r="D31" s="227" t="s">
        <v>91</v>
      </c>
      <c r="E31" s="233">
        <f t="array" ref="E31">INDEX(Demographics!$C$100:$H$100,MATCH('Chart Data'!D31,Demographics!$C$89:$H$89,0))</f>
        <v>1.9243104554201411E-3</v>
      </c>
    </row>
    <row r="32" spans="1:12" x14ac:dyDescent="0.35">
      <c r="B32" s="434"/>
      <c r="C32" s="432"/>
      <c r="D32" s="227" t="s">
        <v>92</v>
      </c>
      <c r="E32" s="233">
        <f t="array" ref="E32">INDEX(Demographics!$C$100:$H$100,MATCH('Chart Data'!D32,Demographics!$C$89:$H$89,0))</f>
        <v>6.4143681847338033E-4</v>
      </c>
    </row>
    <row r="33" spans="1:5" x14ac:dyDescent="0.35">
      <c r="B33" s="434"/>
      <c r="C33" s="432"/>
      <c r="D33" s="227" t="s">
        <v>93</v>
      </c>
      <c r="E33" s="233">
        <f t="array" ref="E33">INDEX(Demographics!$C$100:$H$100,MATCH('Chart Data'!D33,Demographics!$C$89:$H$89,0))</f>
        <v>3.8486209108402822E-3</v>
      </c>
    </row>
    <row r="34" spans="1:5" x14ac:dyDescent="0.35">
      <c r="B34" s="434"/>
      <c r="C34" s="432" t="s">
        <v>64</v>
      </c>
      <c r="D34" s="227" t="s">
        <v>234</v>
      </c>
      <c r="E34" s="228">
        <f>SUM(E35:E39)</f>
        <v>3.7061118335500645E-2</v>
      </c>
    </row>
    <row r="35" spans="1:5" x14ac:dyDescent="0.35">
      <c r="B35" s="434"/>
      <c r="C35" s="432"/>
      <c r="D35" s="227" t="s">
        <v>89</v>
      </c>
      <c r="E35" s="233">
        <f t="array" ref="E35">INDEX(Demographics!$C$102:$H$102,MATCH('Chart Data'!D35,Demographics!$C$89:$H$89,0))</f>
        <v>0</v>
      </c>
    </row>
    <row r="36" spans="1:5" x14ac:dyDescent="0.35">
      <c r="B36" s="434"/>
      <c r="C36" s="432"/>
      <c r="D36" s="227" t="s">
        <v>90</v>
      </c>
      <c r="E36" s="233">
        <f t="array" ref="E36">INDEX(Demographics!$C$102:$H$102,MATCH('Chart Data'!D36,Demographics!$C$89:$H$89,0))</f>
        <v>1.3003901170351105E-2</v>
      </c>
    </row>
    <row r="37" spans="1:5" x14ac:dyDescent="0.35">
      <c r="B37" s="434"/>
      <c r="C37" s="432"/>
      <c r="D37" s="227" t="s">
        <v>91</v>
      </c>
      <c r="E37" s="233">
        <f t="array" ref="E37">INDEX(Demographics!$C$102:$H$102,MATCH('Chart Data'!D37,Demographics!$C$89:$H$89,0))</f>
        <v>4.5513654096228867E-3</v>
      </c>
    </row>
    <row r="38" spans="1:5" x14ac:dyDescent="0.35">
      <c r="B38" s="434"/>
      <c r="C38" s="432"/>
      <c r="D38" s="227" t="s">
        <v>92</v>
      </c>
      <c r="E38" s="233">
        <f t="array" ref="E38">INDEX(Demographics!$C$102:$H$102,MATCH('Chart Data'!D38,Demographics!$C$89:$H$89,0))</f>
        <v>6.5019505851755528E-4</v>
      </c>
    </row>
    <row r="39" spans="1:5" x14ac:dyDescent="0.35">
      <c r="B39" s="434"/>
      <c r="C39" s="432"/>
      <c r="D39" s="227" t="s">
        <v>93</v>
      </c>
      <c r="E39" s="233">
        <f t="array" ref="E39">INDEX(Demographics!$C$102:$H$102,MATCH('Chart Data'!D39,Demographics!$C$89:$H$89,0))</f>
        <v>1.8855656697009102E-2</v>
      </c>
    </row>
    <row r="40" spans="1:5" x14ac:dyDescent="0.35">
      <c r="B40" s="432" t="s">
        <v>226</v>
      </c>
      <c r="C40" s="432" t="s">
        <v>63</v>
      </c>
      <c r="D40" s="227" t="s">
        <v>234</v>
      </c>
      <c r="E40" s="228" t="e">
        <f>SUM(E41:E45)</f>
        <v>#N/A</v>
      </c>
    </row>
    <row r="41" spans="1:5" x14ac:dyDescent="0.35">
      <c r="B41" s="432"/>
      <c r="C41" s="432"/>
      <c r="D41" s="227" t="s">
        <v>89</v>
      </c>
      <c r="E41" s="233" t="e">
        <f t="array" ref="E41">INDEX(Demographics!$S$100:$X$100,MATCH('Chart Data'!D41,Demographics!$S$89:$X$89,0))</f>
        <v>#N/A</v>
      </c>
    </row>
    <row r="42" spans="1:5" x14ac:dyDescent="0.35">
      <c r="B42" s="432"/>
      <c r="C42" s="432"/>
      <c r="D42" s="227" t="s">
        <v>90</v>
      </c>
      <c r="E42" s="233" t="e">
        <f t="array" ref="E42">INDEX(Demographics!$S$100:$X$100,MATCH('Chart Data'!D42,Demographics!$S$89:$X$89,0))</f>
        <v>#N/A</v>
      </c>
    </row>
    <row r="43" spans="1:5" x14ac:dyDescent="0.35">
      <c r="B43" s="432"/>
      <c r="C43" s="432"/>
      <c r="D43" s="227" t="s">
        <v>91</v>
      </c>
      <c r="E43" s="233" t="e">
        <f t="array" ref="E43">INDEX(Demographics!$S$100:$X$100,MATCH('Chart Data'!D43,Demographics!$S$89:$X$89,0))</f>
        <v>#N/A</v>
      </c>
    </row>
    <row r="44" spans="1:5" x14ac:dyDescent="0.35">
      <c r="B44" s="432"/>
      <c r="C44" s="432"/>
      <c r="D44" s="227" t="s">
        <v>92</v>
      </c>
      <c r="E44" s="233" t="e">
        <f t="array" ref="E44">INDEX(Demographics!$S$100:$X$100,MATCH('Chart Data'!D44,Demographics!$S$89:$X$89,0))</f>
        <v>#N/A</v>
      </c>
    </row>
    <row r="45" spans="1:5" x14ac:dyDescent="0.35">
      <c r="B45" s="432"/>
      <c r="C45" s="432"/>
      <c r="D45" s="227" t="s">
        <v>93</v>
      </c>
      <c r="E45" s="233" t="e">
        <f t="array" ref="E45">INDEX(Demographics!$S$100:$X$100,MATCH('Chart Data'!D45,Demographics!$S$89:$X$89,0))</f>
        <v>#N/A</v>
      </c>
    </row>
    <row r="47" spans="1:5" x14ac:dyDescent="0.35">
      <c r="A47" s="144" t="s">
        <v>235</v>
      </c>
    </row>
    <row r="49" spans="1:6" x14ac:dyDescent="0.35">
      <c r="B49" s="227"/>
      <c r="C49" s="234" t="s">
        <v>60</v>
      </c>
      <c r="D49" s="234" t="s">
        <v>62</v>
      </c>
      <c r="E49" s="234" t="s">
        <v>63</v>
      </c>
      <c r="F49" s="234" t="s">
        <v>64</v>
      </c>
    </row>
    <row r="50" spans="1:6" x14ac:dyDescent="0.35">
      <c r="B50" s="235" t="s">
        <v>142</v>
      </c>
      <c r="C50" s="236">
        <f>Debt!C12</f>
        <v>810</v>
      </c>
      <c r="D50" s="236">
        <f>Debt!D12</f>
        <v>701</v>
      </c>
      <c r="E50" s="236">
        <f>Debt!E12</f>
        <v>584</v>
      </c>
      <c r="F50" s="236">
        <f>Debt!F12</f>
        <v>114</v>
      </c>
    </row>
    <row r="52" spans="1:6" x14ac:dyDescent="0.35">
      <c r="A52" s="144" t="s">
        <v>236</v>
      </c>
    </row>
    <row r="54" spans="1:6" x14ac:dyDescent="0.35">
      <c r="B54" s="227"/>
      <c r="C54" s="234" t="s">
        <v>60</v>
      </c>
      <c r="D54" s="234" t="s">
        <v>62</v>
      </c>
      <c r="E54" s="234" t="s">
        <v>63</v>
      </c>
      <c r="F54" s="234" t="s">
        <v>64</v>
      </c>
    </row>
    <row r="55" spans="1:6" ht="15" thickBot="1" x14ac:dyDescent="0.4">
      <c r="B55" s="215" t="s">
        <v>143</v>
      </c>
      <c r="C55" s="237">
        <f>Debt!C13</f>
        <v>1015674.05</v>
      </c>
      <c r="D55" s="237">
        <f>Debt!D13</f>
        <v>2057498.14</v>
      </c>
      <c r="E55" s="237">
        <f>Debt!E13</f>
        <v>1642680.02</v>
      </c>
      <c r="F55" s="237">
        <f>Debt!F13</f>
        <v>530096.42000000004</v>
      </c>
    </row>
    <row r="57" spans="1:6" x14ac:dyDescent="0.35">
      <c r="A57" s="144" t="s">
        <v>237</v>
      </c>
    </row>
    <row r="59" spans="1:6" x14ac:dyDescent="0.35">
      <c r="B59" s="240"/>
      <c r="C59" s="238" t="s">
        <v>183</v>
      </c>
      <c r="D59" s="238" t="s">
        <v>184</v>
      </c>
      <c r="E59" s="238" t="s">
        <v>187</v>
      </c>
    </row>
    <row r="60" spans="1:6" x14ac:dyDescent="0.35">
      <c r="B60" s="238" t="s">
        <v>60</v>
      </c>
      <c r="C60" s="241">
        <f>Funding!C13/1000000</f>
        <v>0.28219699999999998</v>
      </c>
      <c r="D60" s="241">
        <f>Funding!D13/1000000</f>
        <v>0</v>
      </c>
      <c r="E60" s="241">
        <f>Funding!E13/1000000</f>
        <v>0.28219699999999998</v>
      </c>
    </row>
    <row r="61" spans="1:6" x14ac:dyDescent="0.35">
      <c r="B61" s="238" t="s">
        <v>62</v>
      </c>
      <c r="C61" s="241">
        <f>Funding!C14/1000000</f>
        <v>0.32644126000000001</v>
      </c>
      <c r="D61" s="241">
        <f>Funding!D14/1000000</f>
        <v>0</v>
      </c>
      <c r="E61" s="241">
        <f>Funding!E14/1000000</f>
        <v>0.32644126000000001</v>
      </c>
    </row>
    <row r="62" spans="1:6" x14ac:dyDescent="0.35">
      <c r="B62" s="239" t="s">
        <v>63</v>
      </c>
      <c r="C62" s="241">
        <f>Funding!C15/1000000</f>
        <v>0.28370000000000001</v>
      </c>
      <c r="D62" s="241">
        <f>Funding!D15/1000000</f>
        <v>0</v>
      </c>
      <c r="E62" s="241">
        <f>Funding!E15/1000000</f>
        <v>0.28370000000000001</v>
      </c>
    </row>
    <row r="63" spans="1:6" x14ac:dyDescent="0.35">
      <c r="B63" s="239" t="s">
        <v>64</v>
      </c>
      <c r="C63" s="241">
        <f>Funding!C17/1000000</f>
        <v>0.46077699999999999</v>
      </c>
      <c r="D63" s="241">
        <f>Funding!D17/1000000</f>
        <v>0</v>
      </c>
      <c r="E63" s="241">
        <f>Funding!E17/1000000</f>
        <v>0.46077699999999999</v>
      </c>
    </row>
    <row r="65" spans="1:4" x14ac:dyDescent="0.35">
      <c r="A65" s="144" t="s">
        <v>238</v>
      </c>
    </row>
    <row r="67" spans="1:4" x14ac:dyDescent="0.35">
      <c r="B67" s="433" t="s">
        <v>208</v>
      </c>
      <c r="C67" s="238" t="s">
        <v>60</v>
      </c>
      <c r="D67" s="242">
        <f>Volume!C12</f>
        <v>1979</v>
      </c>
    </row>
    <row r="68" spans="1:4" x14ac:dyDescent="0.35">
      <c r="B68" s="433"/>
      <c r="C68" s="238" t="s">
        <v>62</v>
      </c>
      <c r="D68" s="242">
        <f>Volume!C13</f>
        <v>1666</v>
      </c>
    </row>
    <row r="69" spans="1:4" x14ac:dyDescent="0.35">
      <c r="B69" s="433"/>
      <c r="C69" s="239" t="s">
        <v>63</v>
      </c>
      <c r="D69" s="242">
        <f>Volume!C14</f>
        <v>2161</v>
      </c>
    </row>
    <row r="70" spans="1:4" x14ac:dyDescent="0.35">
      <c r="B70" s="433"/>
      <c r="C70" s="239" t="s">
        <v>64</v>
      </c>
      <c r="D70" s="242">
        <f>Volume!C16</f>
        <v>1951</v>
      </c>
    </row>
    <row r="71" spans="1:4" x14ac:dyDescent="0.35">
      <c r="B71" s="433" t="s">
        <v>209</v>
      </c>
      <c r="C71" s="238" t="s">
        <v>60</v>
      </c>
      <c r="D71" s="242">
        <f>Volume!D12</f>
        <v>0</v>
      </c>
    </row>
    <row r="72" spans="1:4" x14ac:dyDescent="0.35">
      <c r="B72" s="433"/>
      <c r="C72" s="238" t="s">
        <v>62</v>
      </c>
      <c r="D72" s="242">
        <f>Volume!D13</f>
        <v>1666</v>
      </c>
    </row>
    <row r="73" spans="1:4" x14ac:dyDescent="0.35">
      <c r="B73" s="433"/>
      <c r="C73" s="239" t="s">
        <v>63</v>
      </c>
      <c r="D73" s="242">
        <f>Volume!D14</f>
        <v>1559</v>
      </c>
    </row>
    <row r="74" spans="1:4" x14ac:dyDescent="0.35">
      <c r="B74" s="433"/>
      <c r="C74" s="239" t="s">
        <v>64</v>
      </c>
      <c r="D74" s="242">
        <f>Volume!D16</f>
        <v>1538</v>
      </c>
    </row>
    <row r="76" spans="1:4" x14ac:dyDescent="0.35">
      <c r="A76" s="144" t="s">
        <v>239</v>
      </c>
    </row>
    <row r="77" spans="1:4" x14ac:dyDescent="0.35">
      <c r="A77" s="144"/>
    </row>
    <row r="78" spans="1:4" x14ac:dyDescent="0.35">
      <c r="B78" s="243"/>
      <c r="C78" s="244" t="s">
        <v>240</v>
      </c>
      <c r="D78" s="244" t="s">
        <v>241</v>
      </c>
    </row>
    <row r="79" spans="1:4" x14ac:dyDescent="0.35">
      <c r="B79" s="231" t="s">
        <v>60</v>
      </c>
      <c r="C79" s="245" t="e">
        <f>Volume!#REF!</f>
        <v>#REF!</v>
      </c>
      <c r="D79" s="245" t="e">
        <f>Volume!#REF!</f>
        <v>#REF!</v>
      </c>
    </row>
    <row r="80" spans="1:4" x14ac:dyDescent="0.35">
      <c r="B80" s="231" t="s">
        <v>62</v>
      </c>
      <c r="C80" s="245" t="e">
        <f>Volume!#REF!</f>
        <v>#REF!</v>
      </c>
      <c r="D80" s="245" t="e">
        <f>Volume!#REF!</f>
        <v>#REF!</v>
      </c>
    </row>
    <row r="81" spans="1:4" x14ac:dyDescent="0.35">
      <c r="B81" s="231" t="s">
        <v>63</v>
      </c>
      <c r="C81" s="245" t="e">
        <f>Volume!#REF!</f>
        <v>#REF!</v>
      </c>
      <c r="D81" s="245" t="e">
        <f>Volume!#REF!</f>
        <v>#REF!</v>
      </c>
    </row>
    <row r="82" spans="1:4" x14ac:dyDescent="0.35">
      <c r="B82" s="231" t="s">
        <v>64</v>
      </c>
      <c r="C82" s="245" t="e">
        <f>Volume!#REF!</f>
        <v>#REF!</v>
      </c>
      <c r="D82" s="245" t="e">
        <f>Volume!#REF!</f>
        <v>#REF!</v>
      </c>
    </row>
    <row r="84" spans="1:4" x14ac:dyDescent="0.35">
      <c r="A84" s="144" t="s">
        <v>242</v>
      </c>
    </row>
    <row r="86" spans="1:4" x14ac:dyDescent="0.35">
      <c r="B86" s="246" t="s">
        <v>243</v>
      </c>
      <c r="C86" s="247" t="e">
        <f>#REF!</f>
        <v>#REF!</v>
      </c>
    </row>
    <row r="87" spans="1:4" x14ac:dyDescent="0.35">
      <c r="B87" s="246" t="s">
        <v>244</v>
      </c>
      <c r="C87" s="247" t="e">
        <f>#REF!</f>
        <v>#REF!</v>
      </c>
    </row>
    <row r="88" spans="1:4" x14ac:dyDescent="0.35">
      <c r="B88" s="246" t="s">
        <v>245</v>
      </c>
      <c r="C88" s="247" t="e">
        <f>#REF!</f>
        <v>#REF!</v>
      </c>
    </row>
    <row r="90" spans="1:4" x14ac:dyDescent="0.35">
      <c r="A90" s="144" t="s">
        <v>246</v>
      </c>
    </row>
    <row r="92" spans="1:4" x14ac:dyDescent="0.35">
      <c r="B92" s="432" t="s">
        <v>247</v>
      </c>
      <c r="C92" s="231" t="s">
        <v>60</v>
      </c>
      <c r="D92" s="242" t="e">
        <f t="array" ref="D92">INDEX(#REF!,MATCH('Chart Data'!$C92,#REF!,0))</f>
        <v>#REF!</v>
      </c>
    </row>
    <row r="93" spans="1:4" x14ac:dyDescent="0.35">
      <c r="B93" s="432"/>
      <c r="C93" s="231" t="s">
        <v>62</v>
      </c>
      <c r="D93" s="242" t="e">
        <f t="array" ref="D93">INDEX(#REF!,MATCH('Chart Data'!$C93,#REF!,0))</f>
        <v>#REF!</v>
      </c>
    </row>
    <row r="94" spans="1:4" x14ac:dyDescent="0.35">
      <c r="B94" s="432"/>
      <c r="C94" s="231" t="s">
        <v>63</v>
      </c>
      <c r="D94" s="242" t="e">
        <f t="array" ref="D94">INDEX(#REF!,MATCH('Chart Data'!$C94,#REF!,0))</f>
        <v>#REF!</v>
      </c>
    </row>
    <row r="95" spans="1:4" x14ac:dyDescent="0.35">
      <c r="B95" s="432"/>
      <c r="C95" s="231" t="s">
        <v>64</v>
      </c>
      <c r="D95" s="242" t="e">
        <f t="array" ref="D95">INDEX(#REF!,MATCH('Chart Data'!$C95,#REF!,0))</f>
        <v>#REF!</v>
      </c>
    </row>
    <row r="96" spans="1:4" x14ac:dyDescent="0.35">
      <c r="B96" s="432" t="s">
        <v>248</v>
      </c>
      <c r="C96" s="231" t="s">
        <v>60</v>
      </c>
      <c r="D96" s="242" t="e">
        <f t="array" ref="D96">INDEX(#REF!,MATCH('Chart Data'!$C96,#REF!,0))</f>
        <v>#REF!</v>
      </c>
    </row>
    <row r="97" spans="1:6" x14ac:dyDescent="0.35">
      <c r="B97" s="432"/>
      <c r="C97" s="231" t="s">
        <v>62</v>
      </c>
      <c r="D97" s="242" t="e">
        <f t="array" ref="D97">INDEX(#REF!,MATCH('Chart Data'!$C97,#REF!,0))</f>
        <v>#REF!</v>
      </c>
    </row>
    <row r="98" spans="1:6" x14ac:dyDescent="0.35">
      <c r="B98" s="432"/>
      <c r="C98" s="231" t="s">
        <v>63</v>
      </c>
      <c r="D98" s="242" t="e">
        <f t="array" ref="D98">INDEX(#REF!,MATCH('Chart Data'!$C98,#REF!,0))</f>
        <v>#REF!</v>
      </c>
    </row>
    <row r="99" spans="1:6" x14ac:dyDescent="0.35">
      <c r="B99" s="432"/>
      <c r="C99" s="231" t="s">
        <v>64</v>
      </c>
      <c r="D99" s="242" t="e">
        <f t="array" ref="D99">INDEX(#REF!,MATCH('Chart Data'!$C99,#REF!,0))</f>
        <v>#REF!</v>
      </c>
    </row>
    <row r="100" spans="1:6" x14ac:dyDescent="0.35">
      <c r="B100" s="432" t="s">
        <v>249</v>
      </c>
      <c r="C100" s="231" t="s">
        <v>60</v>
      </c>
      <c r="D100" s="242" t="e">
        <f t="array" ref="D100">INDEX(#REF!,MATCH('Chart Data'!$C100,#REF!,0))</f>
        <v>#REF!</v>
      </c>
    </row>
    <row r="101" spans="1:6" x14ac:dyDescent="0.35">
      <c r="B101" s="432"/>
      <c r="C101" s="231" t="s">
        <v>62</v>
      </c>
      <c r="D101" s="242" t="e">
        <f t="array" ref="D101">INDEX(#REF!,MATCH('Chart Data'!$C101,#REF!,0))</f>
        <v>#REF!</v>
      </c>
    </row>
    <row r="102" spans="1:6" x14ac:dyDescent="0.35">
      <c r="B102" s="432"/>
      <c r="C102" s="231" t="s">
        <v>63</v>
      </c>
      <c r="D102" s="242" t="e">
        <f t="array" ref="D102">INDEX(#REF!,MATCH('Chart Data'!$C102,#REF!,0))</f>
        <v>#REF!</v>
      </c>
    </row>
    <row r="103" spans="1:6" x14ac:dyDescent="0.35">
      <c r="B103" s="432"/>
      <c r="C103" s="231" t="s">
        <v>64</v>
      </c>
      <c r="D103" s="242" t="e">
        <f t="array" ref="D103">INDEX(#REF!,MATCH('Chart Data'!$C103,#REF!,0))</f>
        <v>#REF!</v>
      </c>
    </row>
    <row r="105" spans="1:6" x14ac:dyDescent="0.35">
      <c r="A105" s="144" t="s">
        <v>250</v>
      </c>
    </row>
    <row r="107" spans="1:6" x14ac:dyDescent="0.35">
      <c r="B107" s="243"/>
      <c r="C107" s="231" t="s">
        <v>60</v>
      </c>
      <c r="D107" s="231" t="s">
        <v>62</v>
      </c>
      <c r="E107" s="231" t="s">
        <v>63</v>
      </c>
      <c r="F107" s="231" t="s">
        <v>64</v>
      </c>
    </row>
    <row r="108" spans="1:6" x14ac:dyDescent="0.35">
      <c r="B108" s="248" t="s">
        <v>251</v>
      </c>
      <c r="C108" s="249">
        <f>'Financial Gain'!C13</f>
        <v>4737347.79</v>
      </c>
      <c r="D108" s="249">
        <f>'Financial Gain'!D13</f>
        <v>5325072.9499999993</v>
      </c>
      <c r="E108" s="249">
        <f>'Financial Gain'!E13</f>
        <v>5248829.0199999996</v>
      </c>
      <c r="F108" s="249">
        <f>'Financial Gain'!F13</f>
        <v>4103656.77</v>
      </c>
    </row>
    <row r="110" spans="1:6" x14ac:dyDescent="0.35">
      <c r="A110" s="144" t="s">
        <v>252</v>
      </c>
    </row>
    <row r="112" spans="1:6" x14ac:dyDescent="0.35">
      <c r="B112" s="243" t="s">
        <v>253</v>
      </c>
      <c r="C112" s="253" t="e">
        <f>#REF!</f>
        <v>#REF!</v>
      </c>
    </row>
    <row r="113" spans="2:3" x14ac:dyDescent="0.35">
      <c r="B113" s="243" t="s">
        <v>223</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52</v>
      </c>
    </row>
    <row r="3" spans="1:1" x14ac:dyDescent="0.35">
      <c r="A3" s="11" t="s">
        <v>254</v>
      </c>
    </row>
    <row r="4" spans="1:1" x14ac:dyDescent="0.35">
      <c r="A4" s="12" t="s">
        <v>255</v>
      </c>
    </row>
    <row r="5" spans="1:1" x14ac:dyDescent="0.35">
      <c r="A5" s="12" t="s">
        <v>256</v>
      </c>
    </row>
    <row r="6" spans="1:1" x14ac:dyDescent="0.35">
      <c r="A6" s="12" t="s">
        <v>257</v>
      </c>
    </row>
    <row r="7" spans="1:1" x14ac:dyDescent="0.35">
      <c r="A7" s="12" t="s">
        <v>258</v>
      </c>
    </row>
    <row r="8" spans="1:1" x14ac:dyDescent="0.35">
      <c r="A8" s="12" t="s">
        <v>259</v>
      </c>
    </row>
    <row r="9" spans="1:1" x14ac:dyDescent="0.35">
      <c r="A9" s="12" t="s">
        <v>260</v>
      </c>
    </row>
    <row r="10" spans="1:1" x14ac:dyDescent="0.35">
      <c r="A10" s="12" t="s">
        <v>261</v>
      </c>
    </row>
    <row r="11" spans="1:1" x14ac:dyDescent="0.35">
      <c r="A11" s="12" t="s">
        <v>262</v>
      </c>
    </row>
    <row r="12" spans="1:1" x14ac:dyDescent="0.35">
      <c r="A12" s="12" t="s">
        <v>263</v>
      </c>
    </row>
    <row r="13" spans="1:1" x14ac:dyDescent="0.35">
      <c r="A13" s="12" t="s">
        <v>264</v>
      </c>
    </row>
    <row r="14" spans="1:1" x14ac:dyDescent="0.35">
      <c r="A14" s="12" t="s">
        <v>265</v>
      </c>
    </row>
    <row r="15" spans="1:1" x14ac:dyDescent="0.35">
      <c r="A15" s="12" t="s">
        <v>266</v>
      </c>
    </row>
    <row r="16" spans="1:1" x14ac:dyDescent="0.35">
      <c r="A16" s="12" t="s">
        <v>267</v>
      </c>
    </row>
    <row r="17" spans="1:1" x14ac:dyDescent="0.35">
      <c r="A17" s="12" t="s">
        <v>268</v>
      </c>
    </row>
    <row r="18" spans="1:1" x14ac:dyDescent="0.35">
      <c r="A18" s="12" t="s">
        <v>269</v>
      </c>
    </row>
    <row r="19" spans="1:1" x14ac:dyDescent="0.35">
      <c r="A19" s="12" t="s">
        <v>270</v>
      </c>
    </row>
    <row r="20" spans="1:1" x14ac:dyDescent="0.35">
      <c r="A20" s="12" t="s">
        <v>271</v>
      </c>
    </row>
    <row r="21" spans="1:1" x14ac:dyDescent="0.35">
      <c r="A21" s="12" t="s">
        <v>272</v>
      </c>
    </row>
    <row r="22" spans="1:1" x14ac:dyDescent="0.35">
      <c r="A22" s="12" t="s">
        <v>273</v>
      </c>
    </row>
    <row r="23" spans="1:1" x14ac:dyDescent="0.35">
      <c r="A23" s="12" t="s">
        <v>274</v>
      </c>
    </row>
    <row r="24" spans="1:1" x14ac:dyDescent="0.35">
      <c r="A24" s="12" t="s">
        <v>275</v>
      </c>
    </row>
    <row r="25" spans="1:1" x14ac:dyDescent="0.35">
      <c r="A25" s="12" t="s">
        <v>276</v>
      </c>
    </row>
    <row r="26" spans="1:1" x14ac:dyDescent="0.35">
      <c r="A26" s="12" t="s">
        <v>277</v>
      </c>
    </row>
    <row r="27" spans="1:1" x14ac:dyDescent="0.35">
      <c r="A27" s="12" t="s">
        <v>278</v>
      </c>
    </row>
    <row r="28" spans="1:1" x14ac:dyDescent="0.35">
      <c r="A28" s="12" t="s">
        <v>279</v>
      </c>
    </row>
    <row r="29" spans="1:1" x14ac:dyDescent="0.35">
      <c r="A29" s="12" t="s">
        <v>280</v>
      </c>
    </row>
    <row r="30" spans="1:1" x14ac:dyDescent="0.35">
      <c r="A30" s="12" t="s">
        <v>281</v>
      </c>
    </row>
    <row r="31" spans="1:1" x14ac:dyDescent="0.35">
      <c r="A31" s="12" t="s">
        <v>282</v>
      </c>
    </row>
    <row r="32" spans="1:1" x14ac:dyDescent="0.35">
      <c r="A32" s="12" t="s">
        <v>1</v>
      </c>
    </row>
    <row r="33" spans="1:1" x14ac:dyDescent="0.35">
      <c r="A33" s="12" t="s">
        <v>283</v>
      </c>
    </row>
    <row r="34" spans="1:1" x14ac:dyDescent="0.35">
      <c r="A34" s="12" t="s">
        <v>284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purl.org/dc/terms/"/>
    <ds:schemaRef ds:uri="http://schemas.microsoft.com/office/infopath/2007/PartnerControls"/>
    <ds:schemaRef ds:uri="http://purl.org/dc/elements/1.1/"/>
    <ds:schemaRef ds:uri="http://www.w3.org/XML/1998/namespace"/>
    <ds:schemaRef ds:uri="4ea622ab-6d0b-4c8a-8736-27bd26b1fd54"/>
    <ds:schemaRef ds:uri="http://schemas.microsoft.com/office/2006/documentManagement/types"/>
    <ds:schemaRef ds:uri="http://purl.org/dc/dcmitype/"/>
    <ds:schemaRef ds:uri="http://schemas.openxmlformats.org/package/2006/metadata/core-properties"/>
    <ds:schemaRef ds:uri="1543e12e-b41e-4b3f-8a83-41e12152c6a2"/>
    <ds:schemaRef ds:uri="http://schemas.microsoft.com/office/2006/metadata/properties"/>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