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F10F6F1E-EA7D-4495-ADFE-59B8864F3079}" xr6:coauthVersionLast="47" xr6:coauthVersionMax="47" xr10:uidLastSave="{FA229265-E28B-436B-9A10-2E432C806E93}"/>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D55" i="31"/>
  <c r="C55" i="31"/>
  <c r="F50" i="31"/>
  <c r="E50" i="31"/>
  <c r="F55" i="31"/>
  <c r="D50" i="31"/>
  <c r="E55" i="31"/>
  <c r="C50" i="31"/>
  <c r="C25"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P152" i="27"/>
  <c r="C136" i="27"/>
  <c r="D28" i="27"/>
  <c r="E5" i="31" s="1"/>
  <c r="M150" i="27"/>
  <c r="AD150" i="27"/>
  <c r="H26" i="27"/>
  <c r="G28" i="27"/>
  <c r="F21" i="8"/>
  <c r="AG150" i="27"/>
  <c r="AD153" i="27"/>
  <c r="J27" i="27"/>
  <c r="I44" i="27"/>
  <c r="D82" i="31"/>
  <c r="V30" i="6" a="1"/>
  <c r="V30" i="6" s="1"/>
  <c r="K98" i="27"/>
  <c r="I31" i="6" a="1"/>
  <c r="I31" i="6" s="1"/>
  <c r="K28" i="6" a="1"/>
  <c r="K28" i="6" s="1"/>
  <c r="I23" i="6" a="1"/>
  <c r="I23" i="6" s="1"/>
  <c r="K22" i="6" a="1"/>
  <c r="K22" i="6" s="1"/>
  <c r="L45" i="27"/>
  <c r="G23" i="8"/>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30" i="6" a="1"/>
  <c r="G30" i="6" s="1"/>
  <c r="J27" i="6" a="1"/>
  <c r="J27" i="6" s="1"/>
  <c r="J26" i="6" a="1"/>
  <c r="J26" i="6" s="1"/>
  <c r="J25" i="6" a="1"/>
  <c r="J25" i="6" s="1"/>
  <c r="J30" i="6" a="1"/>
  <c r="J30" i="6" s="1"/>
  <c r="J29" i="6" a="1"/>
  <c r="J29" i="6" s="1"/>
  <c r="J21" i="6" a="1"/>
  <c r="J21" i="6" s="1"/>
  <c r="D81" i="31"/>
  <c r="G22" i="8"/>
  <c r="F22" i="8"/>
  <c r="K24" i="6" a="1"/>
  <c r="K24" i="6" s="1"/>
  <c r="K23" i="6" a="1"/>
  <c r="K23" i="6" s="1"/>
  <c r="K21" i="6" a="1"/>
  <c r="K21" i="6" s="1"/>
  <c r="I21" i="6"/>
  <c r="I25" i="6" a="1"/>
  <c r="I25" i="6" s="1"/>
  <c r="I22" i="6" a="1"/>
  <c r="I22" i="6" s="1"/>
  <c r="I32" i="6" a="1"/>
  <c r="I32" i="6" s="1"/>
  <c r="I24" i="6" a="1"/>
  <c r="I24" i="6" s="1"/>
  <c r="K32" i="6" a="1"/>
  <c r="K32" i="6" s="1"/>
  <c r="G21" i="6" a="1"/>
  <c r="G21" i="6" s="1"/>
  <c r="I30" i="6" a="1"/>
  <c r="I30" i="6" s="1"/>
  <c r="I29" i="6" a="1"/>
  <c r="I29" i="6" s="1"/>
  <c r="I28" i="6" a="1"/>
  <c r="I28" i="6" s="1"/>
  <c r="L118" i="27"/>
  <c r="N118" i="27"/>
  <c r="J118" i="27"/>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J23" i="6" l="1" a="1"/>
  <c r="J23" i="6" s="1"/>
  <c r="H31" i="6" a="1"/>
  <c r="H31" i="6" s="1"/>
  <c r="K30" i="6" a="1"/>
  <c r="K30" i="6" s="1"/>
  <c r="K31" i="6" a="1"/>
  <c r="K31" i="6" s="1"/>
  <c r="G32" i="6" a="1"/>
  <c r="G32" i="6" s="1"/>
  <c r="J32" i="6" a="1"/>
  <c r="J32" i="6" s="1"/>
  <c r="K27" i="6" a="1"/>
  <c r="K27" i="6" s="1"/>
  <c r="C27" i="27"/>
  <c r="E28" i="27"/>
  <c r="J154" i="27"/>
  <c r="P151" i="27"/>
  <c r="C24" i="27"/>
  <c r="I60" i="27"/>
  <c r="D137" i="27"/>
  <c r="I62" i="27"/>
  <c r="J64" i="27"/>
  <c r="J153" i="27"/>
  <c r="K29" i="6" a="1"/>
  <c r="K29" i="6" s="1"/>
  <c r="D139" i="27"/>
  <c r="C44" i="27"/>
  <c r="D44"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E82" i="27" s="1"/>
  <c r="F100" i="27"/>
  <c r="E31" i="31" s="1" a="1"/>
  <c r="E31" i="31" s="1"/>
  <c r="D42" i="27"/>
  <c r="F137" i="27"/>
  <c r="H138" i="27"/>
  <c r="J139" i="27"/>
  <c r="C140" i="27"/>
  <c r="H40" i="6"/>
  <c r="F138" i="27"/>
  <c r="H139" i="27"/>
  <c r="J140" i="27"/>
  <c r="C141" i="27"/>
  <c r="E100" i="27"/>
  <c r="E30" i="31" s="1" a="1"/>
  <c r="E30" i="31" s="1"/>
  <c r="F139" i="27"/>
  <c r="H140" i="27"/>
  <c r="J141" i="27"/>
  <c r="D136" i="27"/>
  <c r="H48" i="6"/>
  <c r="H43" i="6"/>
  <c r="F140" i="27"/>
  <c r="H141" i="27"/>
  <c r="J136" i="27"/>
  <c r="D38" i="27"/>
  <c r="F136" i="27"/>
  <c r="F141" i="27"/>
  <c r="J151" i="27"/>
  <c r="H136" i="27"/>
  <c r="C137" i="27"/>
  <c r="E31" i="9"/>
  <c r="J137" i="27"/>
  <c r="C138" i="27"/>
  <c r="H137" i="27"/>
  <c r="J138" i="27"/>
  <c r="C139" i="27"/>
  <c r="H56" i="6"/>
  <c r="F31" i="9"/>
  <c r="E102" i="27"/>
  <c r="E36" i="31" s="1" a="1"/>
  <c r="E36" i="31" s="1"/>
  <c r="D31" i="9"/>
  <c r="E17" i="8"/>
  <c r="C24" i="8" s="1"/>
  <c r="D36" i="9"/>
  <c r="H31" i="9"/>
  <c r="D13" i="12"/>
  <c r="D108" i="31" s="1"/>
  <c r="E13" i="12"/>
  <c r="E108" i="31" s="1"/>
  <c r="H61" i="6"/>
  <c r="H28" i="6" a="1"/>
  <c r="H28" i="6" s="1"/>
  <c r="H23" i="6" a="1"/>
  <c r="H23" i="6" s="1"/>
  <c r="H25" i="6" a="1"/>
  <c r="H25" i="6" s="1"/>
  <c r="H44" i="6"/>
  <c r="H22" i="6" a="1"/>
  <c r="H22" i="6" s="1"/>
  <c r="H27" i="6" a="1"/>
  <c r="H27" i="6" s="1"/>
  <c r="H29" i="6" a="1"/>
  <c r="H29" i="6" s="1"/>
  <c r="H24" i="6" a="1"/>
  <c r="H24" i="6" s="1"/>
  <c r="H42" i="6"/>
  <c r="H30" i="6" a="1"/>
  <c r="H30" i="6" s="1"/>
  <c r="H32" i="6" a="1"/>
  <c r="H32" i="6" s="1"/>
  <c r="H26" i="6" a="1"/>
  <c r="H26" i="6" s="1"/>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H59" i="6" l="1"/>
  <c r="H63" i="6"/>
  <c r="H51" i="6"/>
  <c r="H58" i="6"/>
  <c r="H41" i="6"/>
  <c r="H52" i="6"/>
  <c r="H49" i="6"/>
  <c r="H55" i="6"/>
  <c r="H50" i="6"/>
  <c r="H45" i="6"/>
  <c r="H60" i="6"/>
  <c r="H62" i="6"/>
  <c r="H57" i="6"/>
  <c r="H64" i="6"/>
  <c r="H46" i="6"/>
  <c r="H65" i="6"/>
  <c r="H47" i="6"/>
  <c r="H54" i="6"/>
  <c r="H53" i="6"/>
  <c r="H39" i="6"/>
  <c r="D82" i="27"/>
  <c r="D45" i="27"/>
  <c r="C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<sst xmlns="http://schemas.openxmlformats.org/spreadsheetml/2006/main" count="902" uniqueCount="289">
  <si>
    <t>Common Advice Performance Management Reporting Framework Summary 2022/23</t>
  </si>
  <si>
    <t>Perth &amp; Kinross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</si>
  <si>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Perth &amp; Kinross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</si>
  <si>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</si>
  <si>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</si>
  <si>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</si>
  <si>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</si>
  <si>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</si>
  <si>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</si>
  <si>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</si>
  <si>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</si>
  <si>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</si>
  <si>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</si>
  <si>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</si>
  <si>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</si>
  <si>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</si>
  <si>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</si>
  <si>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</si>
  <si>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</si>
  <si>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</si>
  <si>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No data could be collected in 2022/23. Figures for Perth &amp; Kinross Welfare Rights Team could not be collected in 2018/19, 2019/20, 2020/21 and 2021/22 therefore data for these years includes Perth &amp; Kinross CAB only. As a result 2018/19, 2019/20, 2020/21 and 2021/22 figures are not directly comparable with previous years and understimate the volume of activity carried out as a result of local authority investment. However, the Perth &amp; Kinross Team Welfare Rights Team only offer welfare rights advice, therefore activity related to money advice only, as shown in the sheet named "Debt" are not impacted. Some data breakdowns (e.g. demographic categories) have also been presented as percentages to enable more reliable comparisons over time, however these should still be treated with caution.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</si>
  <si>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</si>
  <si>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</si>
  <si>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</si>
  <si>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Some services are only able to record demographics for new clients.</t>
  </si>
  <si>
    <t>Prior to 2020/21 totals were calculated as an aggregate of breakdown figures. These breakdowns may have included the same client more than once and therefore the totals may have been overinflated. Therefore the totals are not directly comparable year on year.</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</si>
  <si>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</si>
  <si>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A1.1</t>
  </si>
  <si>
    <t>Table A1.1 - 2017/18 figure for total clients from Perth &amp; Kinross Welfare Rights Team includes only new clients.</t>
  </si>
  <si>
    <t>In 2022/23 Perth &amp; Kinross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</si>
  <si>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</si>
  <si>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</si>
  <si>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</si>
  <si>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</si>
  <si>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</si>
  <si>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r>
      <t>Perth &amp; Kinross Welfare Rights Team</t>
    </r>
    <r>
      <rPr>
        <vertAlign val="superscript"/>
        <sz val="11"/>
        <color rgb="FF000000"/>
        <rFont val="Calibri"/>
        <family val="2"/>
        <scheme val="minor"/>
      </rPr>
      <t>1</t>
    </r>
  </si>
  <si>
    <t>Welfare Rights Advice Only</t>
  </si>
  <si>
    <t>External Services</t>
  </si>
  <si>
    <t>Perth &amp; Kinross CAB</t>
  </si>
  <si>
    <t>Money &amp; Welfare Rights Advice</t>
  </si>
  <si>
    <t>1. Please note data for this service could not be collected in 2018/19, 2019/20, 2020/21 and 2021/22</t>
  </si>
  <si>
    <t>Clients by Demographics</t>
  </si>
  <si>
    <t>Gender</t>
  </si>
  <si>
    <t>Table C2.1</t>
  </si>
  <si>
    <t>Age</t>
  </si>
  <si>
    <t>Table C2.2</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</si>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</sst>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style="dashed">
        <color indexed="64"/>
      </top>
      <bottom style="hair">
        <color indexed="64"/>
      </bottom>
      <diagonal/>
    </border>
    <border>
      <left style="thin">
        <color indexed="64"/>
      </left>
      <right style="thin">
        <color auto="1"/>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11" fillId="2" borderId="44" xfId="0" applyFont="1" applyFill="1" applyBorder="1" applyAlignment="1">
      <alignment wrapText="1"/>
    </xf>
    <xf numFmtId="0" fontId="12" fillId="0" borderId="55" xfId="0" applyFont="1" applyBorder="1" applyAlignment="1">
      <alignment wrapText="1"/>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70" xfId="0" applyFont="1" applyFill="1" applyBorder="1" applyAlignment="1">
      <alignment horizontal="left" vertical="center" wrapText="1" indent="2"/>
    </xf>
    <xf numFmtId="0" fontId="12" fillId="5" borderId="71"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21" fillId="5" borderId="0" xfId="0" applyFont="1" applyFill="1"/>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7" xfId="0" applyFont="1" applyFill="1" applyBorder="1" applyAlignment="1">
      <alignment horizontal="center"/>
    </xf>
    <xf numFmtId="0" fontId="2" fillId="2" borderId="67" xfId="0" applyFont="1" applyFill="1" applyBorder="1" applyAlignment="1">
      <alignment horizontal="center"/>
    </xf>
    <xf numFmtId="0" fontId="2" fillId="2" borderId="23"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5" t="s">
        <v>1</v>
      </c>
      <c r="B2" s="405"/>
      <c r="C2" s="405"/>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4"/>
  <sheetViews>
    <sheetView zoomScaleNormal="100" workbookViewId="0">
      <selection activeCell="B26" sqref="B26"/>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Perth &amp; Kinross</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72.5" x14ac:dyDescent="0.35">
      <c r="B13" s="395" t="s">
        <v>20</v>
      </c>
      <c r="C13" s="154"/>
    </row>
    <row r="14" spans="1:4" ht="43.5" x14ac:dyDescent="0.35">
      <c r="B14" s="260" t="s">
        <v>21</v>
      </c>
      <c r="C14" s="154"/>
    </row>
    <row r="15" spans="1:4" ht="58" x14ac:dyDescent="0.35">
      <c r="B15" s="259" t="s">
        <v>22</v>
      </c>
      <c r="C15" s="154"/>
    </row>
    <row r="16" spans="1:4" x14ac:dyDescent="0.35">
      <c r="B16" s="256" t="s">
        <v>7</v>
      </c>
    </row>
    <row r="17" spans="1:2" ht="29" x14ac:dyDescent="0.35">
      <c r="B17" s="255" t="s">
        <v>23</v>
      </c>
    </row>
    <row r="18" spans="1:2" x14ac:dyDescent="0.35">
      <c r="B18" s="258" t="s">
        <v>24</v>
      </c>
    </row>
    <row r="19" spans="1:2" x14ac:dyDescent="0.35">
      <c r="A19" s="261"/>
      <c r="B19" s="256" t="s">
        <v>8</v>
      </c>
    </row>
    <row r="20" spans="1:2" ht="29" x14ac:dyDescent="0.35">
      <c r="A20" s="261"/>
      <c r="B20" s="263" t="s">
        <v>25</v>
      </c>
    </row>
    <row r="21" spans="1:2" x14ac:dyDescent="0.35">
      <c r="A21" s="261"/>
      <c r="B21" s="256" t="s">
        <v>9</v>
      </c>
    </row>
    <row r="22" spans="1:2" ht="29" x14ac:dyDescent="0.35">
      <c r="A22" s="261"/>
      <c r="B22" s="264" t="s">
        <v>26</v>
      </c>
    </row>
    <row r="23" spans="1:2" x14ac:dyDescent="0.35">
      <c r="A23" s="261"/>
      <c r="B23" s="256" t="s">
        <v>10</v>
      </c>
    </row>
    <row r="24" spans="1:2" x14ac:dyDescent="0.35">
      <c r="A24" s="262" t="s">
        <v>27</v>
      </c>
      <c r="B24" s="396" t="s">
        <v>28</v>
      </c>
    </row>
  </sheetData>
  <hyperlinks>
    <hyperlink ref="A3" location="Contents!A1" display="Return to Contents" xr:uid="{493EF0A1-0B02-49F9-A603-0FD5A8BB4B7F}"/>
    <hyperlink ref="A24" location="Volume!A8" display="Table A1.1" xr:uid="{BCCAC60F-06E0-405A-86CC-BC8B263F4A7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8"/>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5" t="str">
        <f>Contents!A2</f>
        <v>Perth &amp; Kinross</v>
      </c>
      <c r="B1" s="405"/>
      <c r="C1" s="405"/>
    </row>
    <row r="2" spans="1:3" x14ac:dyDescent="0.35">
      <c r="A2" s="5" t="s">
        <v>6</v>
      </c>
    </row>
    <row r="3" spans="1:3" x14ac:dyDescent="0.35">
      <c r="A3" s="117" t="s">
        <v>12</v>
      </c>
    </row>
    <row r="5" spans="1:3" x14ac:dyDescent="0.35">
      <c r="A5" s="397" t="s">
        <v>29</v>
      </c>
      <c r="B5" s="397"/>
    </row>
    <row r="6" spans="1:3" x14ac:dyDescent="0.35">
      <c r="A6" s="397" t="s">
        <v>30</v>
      </c>
      <c r="B6" s="397"/>
    </row>
    <row r="7" spans="1:3" x14ac:dyDescent="0.35">
      <c r="A7" s="397" t="s">
        <v>31</v>
      </c>
      <c r="B7" s="397"/>
    </row>
    <row r="8" spans="1:3" x14ac:dyDescent="0.35">
      <c r="A8" s="397"/>
      <c r="B8" s="397"/>
    </row>
    <row r="9" spans="1:3" ht="15" thickBot="1" x14ac:dyDescent="0.4">
      <c r="A9" s="398" t="s">
        <v>32</v>
      </c>
      <c r="B9" s="397"/>
    </row>
    <row r="10" spans="1:3" x14ac:dyDescent="0.35">
      <c r="A10" s="399" t="s">
        <v>33</v>
      </c>
      <c r="B10" s="400" t="s">
        <v>34</v>
      </c>
    </row>
    <row r="11" spans="1:3" ht="16.5" x14ac:dyDescent="0.35">
      <c r="A11" s="401" t="s">
        <v>35</v>
      </c>
      <c r="B11" s="402" t="s">
        <v>36</v>
      </c>
    </row>
    <row r="12" spans="1:3" x14ac:dyDescent="0.35">
      <c r="A12" s="397"/>
      <c r="B12" s="397"/>
    </row>
    <row r="13" spans="1:3" ht="15" thickBot="1" x14ac:dyDescent="0.4">
      <c r="A13" s="398" t="s">
        <v>37</v>
      </c>
      <c r="B13" s="397"/>
    </row>
    <row r="14" spans="1:3" x14ac:dyDescent="0.35">
      <c r="A14" s="399" t="s">
        <v>33</v>
      </c>
      <c r="B14" s="400" t="s">
        <v>34</v>
      </c>
    </row>
    <row r="15" spans="1:3" x14ac:dyDescent="0.35">
      <c r="A15" s="403" t="s">
        <v>38</v>
      </c>
      <c r="B15" s="402" t="s">
        <v>39</v>
      </c>
    </row>
    <row r="16" spans="1:3" x14ac:dyDescent="0.35">
      <c r="A16" s="397"/>
      <c r="B16" s="397"/>
    </row>
    <row r="17" spans="1:2" x14ac:dyDescent="0.35">
      <c r="A17" s="404" t="s">
        <v>40</v>
      </c>
      <c r="B17" s="397"/>
    </row>
    <row r="18" spans="1:2" x14ac:dyDescent="0.35">
      <c r="A18" s="397"/>
      <c r="B18" s="397"/>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9" workbookViewId="0">
      <selection activeCell="E37" sqref="E3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5" t="str">
        <f>Contents!A2</f>
        <v>Perth &amp; Kinross</v>
      </c>
      <c r="B1" s="405"/>
      <c r="C1" s="405"/>
      <c r="N1" s="117"/>
    </row>
    <row r="2" spans="1:14" x14ac:dyDescent="0.35">
      <c r="A2" s="5" t="s">
        <v>41</v>
      </c>
    </row>
    <row r="3" spans="1:14" x14ac:dyDescent="0.35">
      <c r="A3" s="117" t="s">
        <v>12</v>
      </c>
    </row>
    <row r="4" spans="1:14" x14ac:dyDescent="0.35">
      <c r="A4" s="5"/>
    </row>
    <row r="5" spans="1:14" x14ac:dyDescent="0.35">
      <c r="A5" s="116" t="s">
        <v>42</v>
      </c>
      <c r="B5" s="116"/>
      <c r="C5" s="117" t="s">
        <v>43</v>
      </c>
    </row>
    <row r="6" spans="1:14" x14ac:dyDescent="0.35">
      <c r="A6" s="116" t="s">
        <v>44</v>
      </c>
      <c r="B6" s="116"/>
      <c r="C6" s="117" t="s">
        <v>45</v>
      </c>
    </row>
    <row r="7" spans="1:14" x14ac:dyDescent="0.35">
      <c r="A7" s="116" t="s">
        <v>46</v>
      </c>
      <c r="B7" s="116"/>
      <c r="C7" s="117" t="s">
        <v>47</v>
      </c>
    </row>
    <row r="8" spans="1:14" x14ac:dyDescent="0.35">
      <c r="A8" s="116" t="s">
        <v>48</v>
      </c>
      <c r="B8" s="116"/>
      <c r="C8" s="117" t="s">
        <v>49</v>
      </c>
    </row>
    <row r="9" spans="1:14" x14ac:dyDescent="0.35">
      <c r="A9" s="116" t="s">
        <v>50</v>
      </c>
      <c r="B9" s="116"/>
      <c r="C9" s="117" t="s">
        <v>51</v>
      </c>
    </row>
    <row r="11" spans="1:14" x14ac:dyDescent="0.35">
      <c r="A11" t="s">
        <v>52</v>
      </c>
    </row>
    <row r="12" spans="1:14" x14ac:dyDescent="0.35">
      <c r="A12" s="5"/>
    </row>
    <row r="13" spans="1:14" x14ac:dyDescent="0.35">
      <c r="C13" s="407" t="s">
        <v>53</v>
      </c>
      <c r="D13" s="408"/>
      <c r="E13" s="408"/>
      <c r="F13" s="408"/>
      <c r="G13" s="408"/>
      <c r="H13" s="408"/>
      <c r="I13" s="408"/>
      <c r="J13" s="422"/>
      <c r="K13" s="420" t="s">
        <v>54</v>
      </c>
      <c r="L13" s="421"/>
      <c r="M13" s="421"/>
      <c r="N13" s="421"/>
    </row>
    <row r="14" spans="1:14" x14ac:dyDescent="0.35">
      <c r="B14" s="142"/>
      <c r="C14" s="410" t="str">
        <f>A1</f>
        <v>Perth &amp; Kinross</v>
      </c>
      <c r="D14" s="411"/>
      <c r="E14" s="411"/>
      <c r="F14" s="414"/>
      <c r="G14" s="410" t="s">
        <v>55</v>
      </c>
      <c r="H14" s="411"/>
      <c r="I14" s="411"/>
      <c r="J14" s="414"/>
      <c r="K14" s="423" t="str">
        <f>$A$1</f>
        <v>Perth &amp; Kinross</v>
      </c>
      <c r="L14" s="411"/>
      <c r="M14" s="411"/>
      <c r="N14" s="411"/>
    </row>
    <row r="15" spans="1:14" ht="29.5" thickBot="1" x14ac:dyDescent="0.4">
      <c r="B15" s="146" t="s">
        <v>42</v>
      </c>
      <c r="C15" s="3" t="s">
        <v>56</v>
      </c>
      <c r="D15" s="147" t="s">
        <v>57</v>
      </c>
      <c r="E15" s="265" t="s">
        <v>58</v>
      </c>
      <c r="F15" s="265" t="s">
        <v>59</v>
      </c>
      <c r="G15" s="3" t="s">
        <v>56</v>
      </c>
      <c r="H15" s="147" t="s">
        <v>57</v>
      </c>
      <c r="I15" s="265" t="s">
        <v>58</v>
      </c>
      <c r="J15" s="265" t="s">
        <v>59</v>
      </c>
      <c r="K15" s="202" t="s">
        <v>56</v>
      </c>
      <c r="L15" s="147" t="s">
        <v>57</v>
      </c>
      <c r="M15" s="265" t="s">
        <v>60</v>
      </c>
      <c r="N15" s="265" t="s">
        <v>61</v>
      </c>
    </row>
    <row r="16" spans="1:14" x14ac:dyDescent="0.35">
      <c r="B16" s="142" t="s">
        <v>62</v>
      </c>
      <c r="C16" s="162"/>
      <c r="D16" s="161"/>
      <c r="E16" s="161"/>
      <c r="F16" s="161"/>
      <c r="G16" s="162"/>
      <c r="H16" s="161"/>
      <c r="I16" s="161"/>
      <c r="J16" s="161"/>
      <c r="K16" s="203"/>
      <c r="L16" s="161"/>
      <c r="M16" s="161"/>
      <c r="N16" s="161"/>
    </row>
    <row r="17" spans="1:14" x14ac:dyDescent="0.35">
      <c r="B17" s="4" t="s">
        <v>63</v>
      </c>
      <c r="C17" s="30">
        <v>226</v>
      </c>
      <c r="D17" s="31">
        <v>227</v>
      </c>
      <c r="E17" s="31">
        <v>199</v>
      </c>
      <c r="F17" s="31">
        <v>0</v>
      </c>
      <c r="G17" s="30">
        <v>55010</v>
      </c>
      <c r="H17" s="31">
        <v>68302</v>
      </c>
      <c r="I17" s="31">
        <v>26646</v>
      </c>
      <c r="J17" s="31">
        <v>0</v>
      </c>
      <c r="K17" s="204" t="s">
        <v>64</v>
      </c>
      <c r="L17" s="31" t="s">
        <v>64</v>
      </c>
      <c r="M17" s="31" t="s">
        <v>64</v>
      </c>
      <c r="N17" s="31" t="s">
        <v>64</v>
      </c>
    </row>
    <row r="18" spans="1:14" x14ac:dyDescent="0.35">
      <c r="B18" s="1" t="s">
        <v>65</v>
      </c>
      <c r="C18" s="17">
        <v>238</v>
      </c>
      <c r="D18" s="18">
        <v>255</v>
      </c>
      <c r="E18" s="18">
        <v>250</v>
      </c>
      <c r="F18" s="18">
        <v>2</v>
      </c>
      <c r="G18" s="17">
        <v>79040.762000000002</v>
      </c>
      <c r="H18" s="18">
        <v>98579.547000000006</v>
      </c>
      <c r="I18" s="18">
        <v>39814.305</v>
      </c>
      <c r="J18" s="18">
        <v>2329.5949999999998</v>
      </c>
      <c r="K18" s="205" t="s">
        <v>64</v>
      </c>
      <c r="L18" s="18" t="s">
        <v>64</v>
      </c>
      <c r="M18" s="18" t="s">
        <v>64</v>
      </c>
      <c r="N18" s="18" t="s">
        <v>64</v>
      </c>
    </row>
    <row r="19" spans="1:14" x14ac:dyDescent="0.35">
      <c r="B19" s="4" t="s">
        <v>66</v>
      </c>
      <c r="C19" s="30">
        <v>237</v>
      </c>
      <c r="D19" s="31">
        <v>253</v>
      </c>
      <c r="E19" s="31">
        <v>196</v>
      </c>
      <c r="F19" s="31">
        <v>0</v>
      </c>
      <c r="G19" s="30">
        <v>83409.87</v>
      </c>
      <c r="H19" s="31">
        <v>102803.81</v>
      </c>
      <c r="I19" s="31">
        <v>47178.964999999997</v>
      </c>
      <c r="J19" s="31">
        <v>726.6</v>
      </c>
      <c r="K19" s="204" t="s">
        <v>64</v>
      </c>
      <c r="L19" s="31" t="s">
        <v>64</v>
      </c>
      <c r="M19" s="31" t="s">
        <v>64</v>
      </c>
      <c r="N19" s="31" t="s">
        <v>64</v>
      </c>
    </row>
    <row r="20" spans="1:14" x14ac:dyDescent="0.35">
      <c r="B20" s="1" t="s">
        <v>67</v>
      </c>
      <c r="C20" s="17">
        <v>759</v>
      </c>
      <c r="D20" s="18">
        <v>1066</v>
      </c>
      <c r="E20" s="18">
        <v>1159</v>
      </c>
      <c r="F20" s="18">
        <v>18</v>
      </c>
      <c r="G20" s="17">
        <v>70814.53</v>
      </c>
      <c r="H20" s="18">
        <v>93465.5</v>
      </c>
      <c r="I20" s="18">
        <v>43881.36</v>
      </c>
      <c r="J20" s="18">
        <v>1943.2</v>
      </c>
      <c r="K20" s="205" t="s">
        <v>64</v>
      </c>
      <c r="L20" s="18" t="s">
        <v>64</v>
      </c>
      <c r="M20" s="18" t="s">
        <v>64</v>
      </c>
      <c r="N20" s="18" t="s">
        <v>64</v>
      </c>
    </row>
    <row r="21" spans="1:14" x14ac:dyDescent="0.35">
      <c r="B21" s="4" t="s">
        <v>68</v>
      </c>
      <c r="C21" s="30">
        <v>688</v>
      </c>
      <c r="D21" s="31">
        <v>934</v>
      </c>
      <c r="E21" s="31">
        <v>743</v>
      </c>
      <c r="F21" s="31">
        <v>26</v>
      </c>
      <c r="G21" s="30">
        <v>59390.338400000001</v>
      </c>
      <c r="H21" s="31">
        <v>79996.281799999997</v>
      </c>
      <c r="I21" s="31">
        <v>63134.379399999998</v>
      </c>
      <c r="J21" s="31">
        <v>1689.1715999999999</v>
      </c>
      <c r="K21" s="204" t="s">
        <v>64</v>
      </c>
      <c r="L21" s="31" t="s">
        <v>64</v>
      </c>
      <c r="M21" s="31" t="s">
        <v>64</v>
      </c>
      <c r="N21" s="31" t="s">
        <v>64</v>
      </c>
    </row>
    <row r="22" spans="1:14" x14ac:dyDescent="0.35">
      <c r="B22" s="293" t="s">
        <v>69</v>
      </c>
      <c r="C22" s="294">
        <v>0</v>
      </c>
      <c r="D22" s="295">
        <v>0</v>
      </c>
      <c r="E22" s="295">
        <v>0</v>
      </c>
      <c r="F22" s="295">
        <v>0</v>
      </c>
      <c r="G22" s="294">
        <v>79982</v>
      </c>
      <c r="H22" s="295">
        <v>107010</v>
      </c>
      <c r="I22" s="295">
        <v>71809</v>
      </c>
      <c r="J22" s="295">
        <v>3967</v>
      </c>
      <c r="K22" s="296" t="s">
        <v>64</v>
      </c>
      <c r="L22" s="295" t="s">
        <v>64</v>
      </c>
      <c r="M22" s="295" t="s">
        <v>64</v>
      </c>
      <c r="N22" s="295" t="s">
        <v>64</v>
      </c>
    </row>
    <row r="23" spans="1:14" x14ac:dyDescent="0.35">
      <c r="B23" s="13" t="s">
        <v>70</v>
      </c>
      <c r="C23" s="19"/>
      <c r="D23" s="55"/>
      <c r="E23" s="55"/>
      <c r="F23" s="55"/>
      <c r="G23" s="19"/>
      <c r="H23" s="55"/>
      <c r="I23" s="55"/>
      <c r="J23" s="55"/>
      <c r="K23" s="206"/>
      <c r="L23" s="55"/>
      <c r="M23" s="55"/>
      <c r="N23" s="55"/>
    </row>
    <row r="24" spans="1:14" x14ac:dyDescent="0.35">
      <c r="B24" s="4" t="s">
        <v>63</v>
      </c>
      <c r="C24" s="32">
        <f t="shared" ref="C24:F29" si="0">IFERROR(C17/SUM($C17:$F17),"-")</f>
        <v>0.34662576687116564</v>
      </c>
      <c r="D24" s="33">
        <f t="shared" si="0"/>
        <v>0.34815950920245398</v>
      </c>
      <c r="E24" s="33">
        <f t="shared" si="0"/>
        <v>0.30521472392638038</v>
      </c>
      <c r="F24" s="33">
        <f t="shared" si="0"/>
        <v>0</v>
      </c>
      <c r="G24" s="32">
        <f t="shared" ref="G24:J29" si="1">IFERROR(G17/SUM($G17:$J17),"-")</f>
        <v>0.3668360474266128</v>
      </c>
      <c r="H24" s="33">
        <f t="shared" si="1"/>
        <v>0.45547419944251055</v>
      </c>
      <c r="I24" s="33">
        <f t="shared" si="1"/>
        <v>0.17768975313087665</v>
      </c>
      <c r="J24" s="33">
        <f t="shared" si="1"/>
        <v>0</v>
      </c>
      <c r="K24" s="343">
        <v>0.48599999999999999</v>
      </c>
      <c r="L24" s="33">
        <v>0.51400000000000001</v>
      </c>
      <c r="M24" s="33">
        <v>0</v>
      </c>
      <c r="N24" s="33">
        <v>0</v>
      </c>
    </row>
    <row r="25" spans="1:14" x14ac:dyDescent="0.35">
      <c r="B25" s="1" t="s">
        <v>65</v>
      </c>
      <c r="C25" s="21">
        <f t="shared" si="0"/>
        <v>0.31946308724832218</v>
      </c>
      <c r="D25" s="22">
        <f t="shared" si="0"/>
        <v>0.34228187919463088</v>
      </c>
      <c r="E25" s="22">
        <f t="shared" si="0"/>
        <v>0.33557046979865773</v>
      </c>
      <c r="F25" s="22">
        <f t="shared" si="0"/>
        <v>2.6845637583892616E-3</v>
      </c>
      <c r="G25" s="21">
        <f t="shared" si="1"/>
        <v>0.35966166811084332</v>
      </c>
      <c r="H25" s="22">
        <f t="shared" si="1"/>
        <v>0.44856961672043699</v>
      </c>
      <c r="I25" s="22">
        <f t="shared" si="1"/>
        <v>0.18116828568750246</v>
      </c>
      <c r="J25" s="22">
        <f t="shared" si="1"/>
        <v>1.0600429481217298E-2</v>
      </c>
      <c r="K25" s="344">
        <v>0.48699999999999999</v>
      </c>
      <c r="L25" s="22">
        <v>0.51300000000000001</v>
      </c>
      <c r="M25" s="22">
        <v>0</v>
      </c>
      <c r="N25" s="22">
        <v>0</v>
      </c>
    </row>
    <row r="26" spans="1:14" x14ac:dyDescent="0.35">
      <c r="B26" s="4" t="s">
        <v>66</v>
      </c>
      <c r="C26" s="32">
        <f t="shared" si="0"/>
        <v>0.34548104956268222</v>
      </c>
      <c r="D26" s="33">
        <f t="shared" si="0"/>
        <v>0.36880466472303208</v>
      </c>
      <c r="E26" s="33">
        <f t="shared" si="0"/>
        <v>0.2857142857142857</v>
      </c>
      <c r="F26" s="33">
        <f t="shared" si="0"/>
        <v>0</v>
      </c>
      <c r="G26" s="32">
        <f t="shared" si="1"/>
        <v>0.35627088238730653</v>
      </c>
      <c r="H26" s="33">
        <f t="shared" si="1"/>
        <v>0.43910875417354095</v>
      </c>
      <c r="I26" s="33">
        <f t="shared" si="1"/>
        <v>0.20151681678283218</v>
      </c>
      <c r="J26" s="33">
        <f t="shared" si="1"/>
        <v>3.1035466563203722E-3</v>
      </c>
      <c r="K26" s="343" t="s">
        <v>64</v>
      </c>
      <c r="L26" s="33" t="s">
        <v>64</v>
      </c>
      <c r="M26" s="33" t="s">
        <v>64</v>
      </c>
      <c r="N26" s="33" t="s">
        <v>64</v>
      </c>
    </row>
    <row r="27" spans="1:14" x14ac:dyDescent="0.35">
      <c r="B27" s="1" t="s">
        <v>67</v>
      </c>
      <c r="C27" s="21">
        <f t="shared" si="0"/>
        <v>0.25283144570286475</v>
      </c>
      <c r="D27" s="22">
        <f t="shared" si="0"/>
        <v>0.35509660226515655</v>
      </c>
      <c r="E27" s="22">
        <f t="shared" si="0"/>
        <v>0.38607594936708861</v>
      </c>
      <c r="F27" s="22">
        <f t="shared" si="0"/>
        <v>5.996002664890073E-3</v>
      </c>
      <c r="G27" s="21">
        <f t="shared" si="1"/>
        <v>0.33704418356590871</v>
      </c>
      <c r="H27" s="22">
        <f t="shared" si="1"/>
        <v>0.44485225191891331</v>
      </c>
      <c r="I27" s="22">
        <f t="shared" si="1"/>
        <v>0.20885483748831948</v>
      </c>
      <c r="J27" s="22">
        <f t="shared" si="1"/>
        <v>9.2487270268583836E-3</v>
      </c>
      <c r="K27" s="344">
        <v>0.42307692307692302</v>
      </c>
      <c r="L27" s="22">
        <v>0.57692307692307698</v>
      </c>
      <c r="M27" s="22">
        <v>0</v>
      </c>
      <c r="N27" s="22">
        <v>0</v>
      </c>
    </row>
    <row r="28" spans="1:14" x14ac:dyDescent="0.35">
      <c r="B28" s="4" t="s">
        <v>68</v>
      </c>
      <c r="C28" s="32">
        <f t="shared" si="0"/>
        <v>0.28774571309075703</v>
      </c>
      <c r="D28" s="33">
        <f t="shared" si="0"/>
        <v>0.39063153492262653</v>
      </c>
      <c r="E28" s="33">
        <f t="shared" si="0"/>
        <v>0.31074864073609371</v>
      </c>
      <c r="F28" s="297">
        <f t="shared" si="0"/>
        <v>1.0874111250522794E-2</v>
      </c>
      <c r="G28" s="33">
        <f t="shared" si="1"/>
        <v>0.29082948244450618</v>
      </c>
      <c r="H28" s="33">
        <f t="shared" si="1"/>
        <v>0.39173505085431315</v>
      </c>
      <c r="I28" s="33">
        <f t="shared" si="1"/>
        <v>0.30916373571895811</v>
      </c>
      <c r="J28" s="299">
        <f t="shared" si="1"/>
        <v>8.271730982222494E-3</v>
      </c>
      <c r="K28" s="33" t="s">
        <v>64</v>
      </c>
      <c r="L28" s="33" t="s">
        <v>64</v>
      </c>
      <c r="M28" s="33" t="s">
        <v>64</v>
      </c>
      <c r="N28" s="33" t="s">
        <v>64</v>
      </c>
    </row>
    <row r="29" spans="1:14" ht="15" thickBot="1" x14ac:dyDescent="0.4">
      <c r="B29" s="304" t="s">
        <v>69</v>
      </c>
      <c r="C29" s="133" t="str">
        <f t="shared" si="0"/>
        <v>-</v>
      </c>
      <c r="D29" s="133" t="str">
        <f t="shared" si="0"/>
        <v>-</v>
      </c>
      <c r="E29" s="133" t="str">
        <f t="shared" si="0"/>
        <v>-</v>
      </c>
      <c r="F29" s="338" t="str">
        <f t="shared" si="0"/>
        <v>-</v>
      </c>
      <c r="G29" s="133">
        <f t="shared" si="1"/>
        <v>0.30438257322048345</v>
      </c>
      <c r="H29" s="133">
        <f t="shared" si="1"/>
        <v>0.40724136881203193</v>
      </c>
      <c r="I29" s="133">
        <f>IFERROR(I22/SUM($G22:$J22),"-")</f>
        <v>0.27327909030018877</v>
      </c>
      <c r="J29" s="342">
        <f t="shared" si="1"/>
        <v>1.5096967667295865E-2</v>
      </c>
      <c r="K29" s="185" t="s">
        <v>64</v>
      </c>
      <c r="L29" s="185" t="s">
        <v>64</v>
      </c>
      <c r="M29" s="185" t="s">
        <v>64</v>
      </c>
      <c r="N29" s="185" t="s">
        <v>64</v>
      </c>
    </row>
    <row r="30" spans="1:14" x14ac:dyDescent="0.35">
      <c r="D30" s="15"/>
    </row>
    <row r="31" spans="1:14" ht="16.5" x14ac:dyDescent="0.35">
      <c r="A31" t="s">
        <v>71</v>
      </c>
    </row>
    <row r="32" spans="1:14" x14ac:dyDescent="0.35">
      <c r="A32" s="5"/>
    </row>
    <row r="33" spans="1:21" x14ac:dyDescent="0.35">
      <c r="B33" s="5" t="s">
        <v>72</v>
      </c>
      <c r="C33" s="407" t="s">
        <v>53</v>
      </c>
      <c r="D33" s="408"/>
      <c r="E33" s="408"/>
      <c r="F33" s="408"/>
      <c r="G33" s="408"/>
      <c r="H33" s="408"/>
      <c r="I33" s="408"/>
      <c r="J33" s="408"/>
      <c r="K33" s="408"/>
      <c r="L33" s="422"/>
      <c r="M33" s="425" t="s">
        <v>54</v>
      </c>
      <c r="N33" s="408"/>
      <c r="O33" s="408"/>
    </row>
    <row r="34" spans="1:21" x14ac:dyDescent="0.35">
      <c r="C34" s="410" t="str">
        <f>$A$1</f>
        <v>Perth &amp; Kinross</v>
      </c>
      <c r="D34" s="411"/>
      <c r="E34" s="411"/>
      <c r="F34" s="411"/>
      <c r="G34" s="424"/>
      <c r="H34" s="410" t="s">
        <v>55</v>
      </c>
      <c r="I34" s="411"/>
      <c r="J34" s="411"/>
      <c r="K34" s="411"/>
      <c r="L34" s="414"/>
      <c r="M34" s="423" t="str">
        <f>$A$1</f>
        <v>Perth &amp; Kinross</v>
      </c>
      <c r="N34" s="411"/>
      <c r="O34" s="411"/>
    </row>
    <row r="35" spans="1:21" ht="29.5" thickBot="1" x14ac:dyDescent="0.4">
      <c r="B35" s="36" t="s">
        <v>44</v>
      </c>
      <c r="C35" s="3" t="s">
        <v>73</v>
      </c>
      <c r="D35" s="147" t="s">
        <v>74</v>
      </c>
      <c r="E35" s="147" t="s">
        <v>75</v>
      </c>
      <c r="F35" s="265" t="s">
        <v>58</v>
      </c>
      <c r="G35" s="345" t="s">
        <v>59</v>
      </c>
      <c r="H35" s="3" t="s">
        <v>73</v>
      </c>
      <c r="I35" s="147" t="s">
        <v>74</v>
      </c>
      <c r="J35" s="147" t="s">
        <v>75</v>
      </c>
      <c r="K35" s="265" t="s">
        <v>58</v>
      </c>
      <c r="L35" s="265" t="s">
        <v>59</v>
      </c>
      <c r="M35" s="202" t="s">
        <v>73</v>
      </c>
      <c r="N35" s="147" t="s">
        <v>74</v>
      </c>
      <c r="O35" s="147" t="s">
        <v>75</v>
      </c>
    </row>
    <row r="36" spans="1:21" x14ac:dyDescent="0.35">
      <c r="B36" s="23" t="s">
        <v>62</v>
      </c>
      <c r="C36" s="16"/>
      <c r="D36" s="14"/>
      <c r="E36" s="14"/>
      <c r="F36" s="14"/>
      <c r="G36" s="346"/>
      <c r="H36" s="16"/>
      <c r="I36" s="14"/>
      <c r="J36" s="14"/>
      <c r="K36" s="14"/>
      <c r="L36" s="14"/>
      <c r="M36" s="207"/>
      <c r="N36" s="14"/>
      <c r="O36" s="14"/>
    </row>
    <row r="37" spans="1:21" x14ac:dyDescent="0.35">
      <c r="B37" s="123" t="s">
        <v>63</v>
      </c>
      <c r="C37" s="378">
        <v>153</v>
      </c>
      <c r="D37" s="29">
        <v>314</v>
      </c>
      <c r="E37" s="29">
        <v>75</v>
      </c>
      <c r="F37" s="29">
        <v>110</v>
      </c>
      <c r="G37" s="347">
        <v>0</v>
      </c>
      <c r="H37" s="28">
        <v>24153</v>
      </c>
      <c r="I37" s="29">
        <v>49042</v>
      </c>
      <c r="J37" s="29">
        <v>37234</v>
      </c>
      <c r="K37" s="29">
        <v>29029</v>
      </c>
      <c r="L37" s="29">
        <v>0</v>
      </c>
      <c r="M37" s="57" t="s">
        <v>64</v>
      </c>
      <c r="N37" s="29" t="s">
        <v>64</v>
      </c>
      <c r="O37" s="29" t="s">
        <v>64</v>
      </c>
    </row>
    <row r="38" spans="1:21" x14ac:dyDescent="0.35">
      <c r="B38" s="124" t="s">
        <v>65</v>
      </c>
      <c r="C38" s="26">
        <f>IFERROR(SUM(D54:E54),"-")</f>
        <v>186</v>
      </c>
      <c r="D38" s="27">
        <f>IFERROR(SUM(F54:G54),"-")</f>
        <v>396</v>
      </c>
      <c r="E38" s="27">
        <v>101</v>
      </c>
      <c r="F38" s="27">
        <v>62</v>
      </c>
      <c r="G38" s="348">
        <v>0</v>
      </c>
      <c r="H38" s="26">
        <f>IFERROR(SUM(N54:O54),"-")</f>
        <v>40117</v>
      </c>
      <c r="I38" s="27">
        <f>IFERROR(SUM(P54:Q54),"-")</f>
        <v>73528</v>
      </c>
      <c r="J38" s="27">
        <v>55942</v>
      </c>
      <c r="K38" s="27">
        <v>38752</v>
      </c>
      <c r="L38" s="27">
        <v>0</v>
      </c>
      <c r="M38" s="58" t="s">
        <v>64</v>
      </c>
      <c r="N38" s="27" t="s">
        <v>64</v>
      </c>
      <c r="O38" s="27" t="s">
        <v>64</v>
      </c>
    </row>
    <row r="39" spans="1:21" x14ac:dyDescent="0.35">
      <c r="B39" s="123" t="s">
        <v>66</v>
      </c>
      <c r="C39" s="28">
        <f>IFERROR(SUM(D55:E55),"-")</f>
        <v>165</v>
      </c>
      <c r="D39" s="29">
        <f t="shared" ref="D39:D42" si="2">IFERROR(SUM(F55:G55),"-")</f>
        <v>377</v>
      </c>
      <c r="E39" s="29">
        <v>96</v>
      </c>
      <c r="F39" s="29">
        <v>48</v>
      </c>
      <c r="G39" s="347">
        <v>0</v>
      </c>
      <c r="H39" s="28">
        <f>IFERROR(SUM(N55:O55),"-")</f>
        <v>39660.404999999999</v>
      </c>
      <c r="I39" s="29">
        <f>IFERROR(SUM(P55:Q55),"-")</f>
        <v>78827.05</v>
      </c>
      <c r="J39" s="29">
        <v>71419.48</v>
      </c>
      <c r="K39" s="29">
        <v>25928.115000000002</v>
      </c>
      <c r="L39" s="29">
        <v>993.15499999999997</v>
      </c>
      <c r="M39" s="57" t="s">
        <v>64</v>
      </c>
      <c r="N39" s="29" t="s">
        <v>64</v>
      </c>
      <c r="O39" s="29" t="s">
        <v>64</v>
      </c>
    </row>
    <row r="40" spans="1:21" x14ac:dyDescent="0.35">
      <c r="B40" s="124" t="s">
        <v>67</v>
      </c>
      <c r="C40" s="26">
        <f>IFERROR(SUM(D56:E56),"-")</f>
        <v>739</v>
      </c>
      <c r="D40" s="27">
        <f t="shared" si="2"/>
        <v>1143</v>
      </c>
      <c r="E40" s="27">
        <v>459</v>
      </c>
      <c r="F40" s="27">
        <v>630</v>
      </c>
      <c r="G40" s="348">
        <v>22</v>
      </c>
      <c r="H40" s="26">
        <f>IFERROR(SUM(N56:O56),"-")</f>
        <v>40224.090000000004</v>
      </c>
      <c r="I40" s="27">
        <f>IFERROR(SUM(P56:Q56),"-")</f>
        <v>76325.760000000009</v>
      </c>
      <c r="J40" s="27">
        <v>50817.19</v>
      </c>
      <c r="K40" s="27">
        <v>37272.120000000003</v>
      </c>
      <c r="L40" s="27">
        <v>3802.65</v>
      </c>
      <c r="M40" s="58" t="s">
        <v>64</v>
      </c>
      <c r="N40" s="27" t="s">
        <v>64</v>
      </c>
      <c r="O40" s="27" t="s">
        <v>64</v>
      </c>
    </row>
    <row r="41" spans="1:21" x14ac:dyDescent="0.35">
      <c r="B41" s="123" t="s">
        <v>68</v>
      </c>
      <c r="C41" s="28">
        <f t="shared" ref="C41:C42" si="3">IFERROR(SUM(D57:E57),"-")</f>
        <v>512</v>
      </c>
      <c r="D41" s="29">
        <f t="shared" si="2"/>
        <v>1008</v>
      </c>
      <c r="E41" s="29">
        <v>549</v>
      </c>
      <c r="F41" s="29">
        <v>276</v>
      </c>
      <c r="G41" s="347">
        <v>35</v>
      </c>
      <c r="H41" s="28">
        <f>IFERROR(SUM(N57:O57),"-")</f>
        <v>34177.7408</v>
      </c>
      <c r="I41" s="29">
        <f>IFERROR(SUM(P57:Q57),"-")</f>
        <v>67765.080399999992</v>
      </c>
      <c r="J41" s="29">
        <v>51739.887199999997</v>
      </c>
      <c r="K41" s="29">
        <v>48147.5412</v>
      </c>
      <c r="L41" s="29">
        <v>1913.4616000000001</v>
      </c>
      <c r="M41" s="57" t="s">
        <v>64</v>
      </c>
      <c r="N41" s="29" t="s">
        <v>64</v>
      </c>
      <c r="O41" s="29" t="s">
        <v>64</v>
      </c>
    </row>
    <row r="42" spans="1:21" x14ac:dyDescent="0.35">
      <c r="B42" s="85" t="s">
        <v>69</v>
      </c>
      <c r="C42" s="300">
        <f t="shared" si="3"/>
        <v>0</v>
      </c>
      <c r="D42" s="301">
        <f t="shared" si="2"/>
        <v>0</v>
      </c>
      <c r="E42" s="301">
        <v>0</v>
      </c>
      <c r="F42" s="301">
        <v>0</v>
      </c>
      <c r="G42" s="349">
        <v>0</v>
      </c>
      <c r="H42" s="300">
        <f>IFERROR(SUM(N58:O58),"-")</f>
        <v>38592</v>
      </c>
      <c r="I42" s="301">
        <f>IFERROR(SUM(P58:Q58),"-")</f>
        <v>84218</v>
      </c>
      <c r="J42" s="301">
        <v>70477</v>
      </c>
      <c r="K42" s="301">
        <v>61067</v>
      </c>
      <c r="L42" s="301">
        <v>3063</v>
      </c>
      <c r="M42" s="302" t="s">
        <v>64</v>
      </c>
      <c r="N42" s="301" t="s">
        <v>64</v>
      </c>
      <c r="O42" s="301" t="s">
        <v>64</v>
      </c>
    </row>
    <row r="43" spans="1:21" x14ac:dyDescent="0.35">
      <c r="B43" s="24" t="s">
        <v>70</v>
      </c>
      <c r="C43" s="162"/>
      <c r="D43" s="161"/>
      <c r="E43" s="161"/>
      <c r="F43" s="161"/>
      <c r="G43" s="350"/>
      <c r="H43" s="162"/>
      <c r="I43" s="161"/>
      <c r="J43" s="161"/>
      <c r="K43" s="161"/>
      <c r="L43" s="161"/>
      <c r="M43" s="203"/>
      <c r="N43" s="161"/>
      <c r="O43" s="161"/>
    </row>
    <row r="44" spans="1:21" x14ac:dyDescent="0.35">
      <c r="A44" s="15"/>
      <c r="B44" s="123" t="s">
        <v>63</v>
      </c>
      <c r="C44" s="42">
        <f>IFERROR(C37/SUM($C37:$G37),"")</f>
        <v>0.23466257668711657</v>
      </c>
      <c r="D44" s="43">
        <f t="shared" ref="D44:G48" si="4">IFERROR(D37/SUM($C37:$G37),"")</f>
        <v>0.48159509202453987</v>
      </c>
      <c r="E44" s="43">
        <f t="shared" si="4"/>
        <v>0.11503067484662577</v>
      </c>
      <c r="F44" s="43">
        <f t="shared" si="4"/>
        <v>0.16871165644171779</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0.247</v>
      </c>
      <c r="N44" s="43">
        <v>0.41799999999999998</v>
      </c>
      <c r="O44" s="43">
        <v>0.33500000000000002</v>
      </c>
      <c r="U44" s="15"/>
    </row>
    <row r="45" spans="1:21" x14ac:dyDescent="0.35">
      <c r="B45" s="124" t="s">
        <v>65</v>
      </c>
      <c r="C45" s="44">
        <f>IFERROR(C38/SUM($C38:$G38),"")</f>
        <v>0.24966442953020135</v>
      </c>
      <c r="D45" s="45">
        <f t="shared" si="4"/>
        <v>0.53154362416107381</v>
      </c>
      <c r="E45" s="45">
        <f t="shared" si="4"/>
        <v>0.13557046979865772</v>
      </c>
      <c r="F45" s="45">
        <f t="shared" si="4"/>
        <v>8.3221476510067116E-2</v>
      </c>
      <c r="G45" s="352">
        <f t="shared" si="4"/>
        <v>0</v>
      </c>
      <c r="H45" s="44">
        <f t="shared" si="5"/>
        <v>0.19255636246694091</v>
      </c>
      <c r="I45" s="45">
        <f t="shared" si="5"/>
        <v>0.3529248004454279</v>
      </c>
      <c r="J45" s="45">
        <f t="shared" si="5"/>
        <v>0.26851429641113761</v>
      </c>
      <c r="K45" s="45">
        <f t="shared" si="5"/>
        <v>0.18600454067649361</v>
      </c>
      <c r="L45" s="45">
        <f t="shared" si="5"/>
        <v>0</v>
      </c>
      <c r="M45" s="209">
        <v>0.24399999999999999</v>
      </c>
      <c r="N45" s="45">
        <v>0.376</v>
      </c>
      <c r="O45" s="45">
        <v>0.38</v>
      </c>
      <c r="U45" s="15"/>
    </row>
    <row r="46" spans="1:21" x14ac:dyDescent="0.35">
      <c r="B46" s="123" t="s">
        <v>66</v>
      </c>
      <c r="C46" s="42">
        <f>IFERROR(C39/SUM($C39:$G39),"")</f>
        <v>0.24052478134110788</v>
      </c>
      <c r="D46" s="43">
        <f t="shared" si="4"/>
        <v>0.54956268221574345</v>
      </c>
      <c r="E46" s="43">
        <f t="shared" si="4"/>
        <v>0.13994169096209913</v>
      </c>
      <c r="F46" s="43">
        <f t="shared" si="4"/>
        <v>6.9970845481049565E-2</v>
      </c>
      <c r="G46" s="351">
        <f t="shared" si="4"/>
        <v>0</v>
      </c>
      <c r="H46" s="42">
        <f t="shared" si="5"/>
        <v>0.18291165118486316</v>
      </c>
      <c r="I46" s="43">
        <f t="shared" si="5"/>
        <v>0.36354610785068303</v>
      </c>
      <c r="J46" s="43">
        <f t="shared" si="5"/>
        <v>0.3293827940880662</v>
      </c>
      <c r="K46" s="43">
        <f t="shared" si="5"/>
        <v>0.11957906952188256</v>
      </c>
      <c r="L46" s="43">
        <f t="shared" si="5"/>
        <v>4.5803773545051484E-3</v>
      </c>
      <c r="M46" s="208" t="s">
        <v>64</v>
      </c>
      <c r="N46" s="43" t="s">
        <v>64</v>
      </c>
      <c r="O46" s="43" t="s">
        <v>64</v>
      </c>
      <c r="U46" s="15"/>
    </row>
    <row r="47" spans="1:21" x14ac:dyDescent="0.35">
      <c r="B47" s="124" t="s">
        <v>67</v>
      </c>
      <c r="C47" s="44">
        <f>IFERROR(C40/SUM($C40:$G40),"")</f>
        <v>0.24690945539592382</v>
      </c>
      <c r="D47" s="45">
        <f t="shared" si="4"/>
        <v>0.38189107918476445</v>
      </c>
      <c r="E47" s="45">
        <f t="shared" si="4"/>
        <v>0.15335783494821251</v>
      </c>
      <c r="F47" s="45">
        <f t="shared" si="4"/>
        <v>0.21049114600735047</v>
      </c>
      <c r="G47" s="352">
        <f t="shared" si="4"/>
        <v>7.3504844637487469E-3</v>
      </c>
      <c r="H47" s="44">
        <f t="shared" si="5"/>
        <v>0.19297515215397526</v>
      </c>
      <c r="I47" s="45">
        <f t="shared" si="5"/>
        <v>0.3661729861202031</v>
      </c>
      <c r="J47" s="45">
        <f t="shared" si="5"/>
        <v>0.24379557057195006</v>
      </c>
      <c r="K47" s="45">
        <f t="shared" si="5"/>
        <v>0.17881307018011408</v>
      </c>
      <c r="L47" s="45">
        <f t="shared" si="5"/>
        <v>1.8243220973757617E-2</v>
      </c>
      <c r="M47" s="209">
        <v>7.69230769230769E-2</v>
      </c>
      <c r="N47" s="45">
        <v>0.30769230769230799</v>
      </c>
      <c r="O47" s="45">
        <v>0.61538461538461497</v>
      </c>
      <c r="U47" s="15"/>
    </row>
    <row r="48" spans="1:21" x14ac:dyDescent="0.35">
      <c r="B48" s="123" t="s">
        <v>68</v>
      </c>
      <c r="C48" s="42">
        <f>IFERROR(C41/SUM($C41:$G41),"")</f>
        <v>0.21512605042016808</v>
      </c>
      <c r="D48" s="43">
        <f t="shared" si="4"/>
        <v>0.42352941176470588</v>
      </c>
      <c r="E48" s="43">
        <f t="shared" si="4"/>
        <v>0.23067226890756304</v>
      </c>
      <c r="F48" s="43">
        <f t="shared" si="4"/>
        <v>0.11596638655462185</v>
      </c>
      <c r="G48" s="351">
        <f t="shared" si="4"/>
        <v>1.4705882352941176E-2</v>
      </c>
      <c r="H48" s="42">
        <f t="shared" si="5"/>
        <v>0.16774869073848497</v>
      </c>
      <c r="I48" s="43">
        <f t="shared" si="5"/>
        <v>0.3325996174354558</v>
      </c>
      <c r="J48" s="43">
        <f t="shared" si="5"/>
        <v>0.25394593479850186</v>
      </c>
      <c r="K48" s="43">
        <f t="shared" si="5"/>
        <v>0.23631424457924566</v>
      </c>
      <c r="L48" s="43">
        <f t="shared" si="5"/>
        <v>9.3915124483115817E-3</v>
      </c>
      <c r="M48" s="208" t="s">
        <v>64</v>
      </c>
      <c r="N48" s="43" t="s">
        <v>64</v>
      </c>
      <c r="O48" s="43" t="s">
        <v>64</v>
      </c>
      <c r="U48" s="15"/>
    </row>
    <row r="49" spans="2:22" ht="15" thickBot="1" x14ac:dyDescent="0.4">
      <c r="B49" s="304" t="s">
        <v>69</v>
      </c>
      <c r="C49" s="303" t="str">
        <f t="shared" ref="C49:G49" si="6">IFERROR(C42/SUM($C42:$G42),"")</f>
        <v/>
      </c>
      <c r="D49" s="303" t="str">
        <f t="shared" si="6"/>
        <v/>
      </c>
      <c r="E49" s="303" t="str">
        <f t="shared" si="6"/>
        <v/>
      </c>
      <c r="F49" s="303" t="str">
        <f t="shared" si="6"/>
        <v/>
      </c>
      <c r="G49" s="305" t="str">
        <f t="shared" si="6"/>
        <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64</v>
      </c>
      <c r="N49" s="303" t="s">
        <v>64</v>
      </c>
      <c r="O49" s="303" t="s">
        <v>64</v>
      </c>
      <c r="U49" s="15"/>
    </row>
    <row r="50" spans="2:22" x14ac:dyDescent="0.35">
      <c r="C50" s="15"/>
      <c r="D50" s="15"/>
      <c r="E50" s="15"/>
      <c r="F50" s="15"/>
      <c r="I50" s="15"/>
    </row>
    <row r="51" spans="2:22" x14ac:dyDescent="0.35">
      <c r="B51" s="5" t="s">
        <v>76</v>
      </c>
      <c r="C51" s="407" t="str">
        <f>$A$1</f>
        <v>Perth &amp; Kinross</v>
      </c>
      <c r="D51" s="408"/>
      <c r="E51" s="408"/>
      <c r="F51" s="408"/>
      <c r="G51" s="408"/>
      <c r="H51" s="408"/>
      <c r="I51" s="408"/>
      <c r="J51" s="408"/>
      <c r="K51" s="408"/>
      <c r="L51" s="409"/>
      <c r="M51" s="407" t="s">
        <v>55</v>
      </c>
      <c r="N51" s="408"/>
      <c r="O51" s="408"/>
      <c r="P51" s="408"/>
      <c r="Q51" s="408"/>
      <c r="R51" s="408"/>
      <c r="S51" s="408"/>
      <c r="T51" s="408"/>
      <c r="U51" s="408"/>
      <c r="V51" s="408"/>
    </row>
    <row r="52" spans="2:22" ht="29.5" thickBot="1" x14ac:dyDescent="0.4">
      <c r="B52" s="36" t="s">
        <v>44</v>
      </c>
      <c r="C52" s="3" t="s">
        <v>77</v>
      </c>
      <c r="D52" s="147" t="s">
        <v>78</v>
      </c>
      <c r="E52" s="147" t="s">
        <v>79</v>
      </c>
      <c r="F52" s="147" t="s">
        <v>80</v>
      </c>
      <c r="G52" s="147" t="s">
        <v>81</v>
      </c>
      <c r="H52" s="147" t="s">
        <v>82</v>
      </c>
      <c r="I52" s="147" t="s">
        <v>83</v>
      </c>
      <c r="J52" s="147" t="s">
        <v>84</v>
      </c>
      <c r="K52" s="370" t="s">
        <v>58</v>
      </c>
      <c r="L52" s="371" t="s">
        <v>59</v>
      </c>
      <c r="M52" s="3" t="s">
        <v>77</v>
      </c>
      <c r="N52" s="147" t="s">
        <v>78</v>
      </c>
      <c r="O52" s="147" t="s">
        <v>79</v>
      </c>
      <c r="P52" s="147" t="s">
        <v>80</v>
      </c>
      <c r="Q52" s="147" t="s">
        <v>81</v>
      </c>
      <c r="R52" s="147" t="s">
        <v>82</v>
      </c>
      <c r="S52" s="147" t="s">
        <v>83</v>
      </c>
      <c r="T52" s="147" t="s">
        <v>84</v>
      </c>
      <c r="U52" s="370" t="s">
        <v>58</v>
      </c>
      <c r="V52" s="377" t="s">
        <v>59</v>
      </c>
    </row>
    <row r="53" spans="2:22" x14ac:dyDescent="0.35">
      <c r="B53" s="34" t="s">
        <v>85</v>
      </c>
      <c r="C53" s="16"/>
      <c r="D53" s="14"/>
      <c r="E53" s="14"/>
      <c r="F53" s="14"/>
      <c r="G53" s="14"/>
      <c r="H53" s="14"/>
      <c r="I53" s="14"/>
      <c r="J53" s="14"/>
      <c r="M53" s="16"/>
      <c r="N53" s="14"/>
      <c r="O53" s="14"/>
      <c r="P53" s="14"/>
      <c r="Q53" s="14"/>
      <c r="R53" s="14"/>
      <c r="S53" s="14"/>
      <c r="T53" s="14"/>
    </row>
    <row r="54" spans="2:22" x14ac:dyDescent="0.35">
      <c r="B54" s="37" t="s">
        <v>65</v>
      </c>
      <c r="C54" s="28">
        <v>0</v>
      </c>
      <c r="D54" s="29">
        <v>55</v>
      </c>
      <c r="E54" s="29">
        <v>131</v>
      </c>
      <c r="F54" s="29">
        <v>169</v>
      </c>
      <c r="G54" s="29">
        <v>227</v>
      </c>
      <c r="H54" s="29">
        <v>43</v>
      </c>
      <c r="I54" s="29">
        <v>51</v>
      </c>
      <c r="J54" s="29">
        <v>7</v>
      </c>
      <c r="K54" s="372">
        <v>62</v>
      </c>
      <c r="L54" s="372">
        <v>0</v>
      </c>
      <c r="M54" s="28">
        <v>803</v>
      </c>
      <c r="N54" s="29">
        <v>13350</v>
      </c>
      <c r="O54" s="29">
        <v>26767</v>
      </c>
      <c r="P54" s="29">
        <v>31774</v>
      </c>
      <c r="Q54" s="29">
        <v>41754</v>
      </c>
      <c r="R54" s="29">
        <v>20258</v>
      </c>
      <c r="S54" s="29">
        <v>12890</v>
      </c>
      <c r="T54" s="29">
        <v>21652</v>
      </c>
      <c r="U54" s="372">
        <v>38752</v>
      </c>
      <c r="V54" s="372">
        <v>0</v>
      </c>
    </row>
    <row r="55" spans="2:22" x14ac:dyDescent="0.35">
      <c r="B55" s="35" t="s">
        <v>66</v>
      </c>
      <c r="C55" s="26">
        <v>0</v>
      </c>
      <c r="D55" s="27">
        <v>39</v>
      </c>
      <c r="E55" s="27">
        <v>126</v>
      </c>
      <c r="F55" s="27">
        <v>143</v>
      </c>
      <c r="G55" s="27">
        <v>234</v>
      </c>
      <c r="H55" s="27">
        <v>0</v>
      </c>
      <c r="I55" s="27">
        <v>0</v>
      </c>
      <c r="J55" s="27">
        <v>0</v>
      </c>
      <c r="K55" s="373">
        <v>48</v>
      </c>
      <c r="L55" s="373">
        <v>0</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67</v>
      </c>
      <c r="C56" s="28">
        <v>9</v>
      </c>
      <c r="D56" s="29">
        <v>256</v>
      </c>
      <c r="E56" s="29">
        <v>483</v>
      </c>
      <c r="F56" s="29">
        <v>460</v>
      </c>
      <c r="G56" s="29">
        <v>683</v>
      </c>
      <c r="H56" s="29">
        <v>0</v>
      </c>
      <c r="I56" s="29">
        <v>0</v>
      </c>
      <c r="J56" s="29">
        <v>0</v>
      </c>
      <c r="K56" s="372">
        <v>630</v>
      </c>
      <c r="L56" s="372">
        <v>22</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68</v>
      </c>
      <c r="C57" s="26">
        <v>11</v>
      </c>
      <c r="D57" s="27">
        <v>183</v>
      </c>
      <c r="E57" s="27">
        <v>329</v>
      </c>
      <c r="F57" s="27">
        <v>362</v>
      </c>
      <c r="G57" s="27">
        <v>646</v>
      </c>
      <c r="H57" s="27">
        <v>0</v>
      </c>
      <c r="I57" s="27">
        <v>0</v>
      </c>
      <c r="J57" s="27">
        <v>0</v>
      </c>
      <c r="K57" s="373">
        <v>276</v>
      </c>
      <c r="L57" s="373">
        <v>35</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69</v>
      </c>
      <c r="C58" s="28">
        <v>0</v>
      </c>
      <c r="D58" s="29">
        <v>0</v>
      </c>
      <c r="E58" s="29">
        <v>0</v>
      </c>
      <c r="F58" s="29">
        <v>0</v>
      </c>
      <c r="G58" s="29">
        <v>0</v>
      </c>
      <c r="H58" s="29">
        <v>0</v>
      </c>
      <c r="I58" s="29">
        <v>0</v>
      </c>
      <c r="J58" s="29">
        <v>0</v>
      </c>
      <c r="K58" s="374">
        <v>0</v>
      </c>
      <c r="L58" s="375">
        <v>0</v>
      </c>
      <c r="M58" s="28">
        <v>1009</v>
      </c>
      <c r="N58" s="29">
        <v>10658</v>
      </c>
      <c r="O58" s="29">
        <v>27934</v>
      </c>
      <c r="P58" s="29">
        <v>34934</v>
      </c>
      <c r="Q58" s="29">
        <v>49284</v>
      </c>
      <c r="R58" s="29">
        <v>13941</v>
      </c>
      <c r="S58" s="29">
        <v>13873</v>
      </c>
      <c r="T58" s="29">
        <v>19875</v>
      </c>
      <c r="U58" s="374">
        <v>61067</v>
      </c>
      <c r="V58" s="374">
        <v>3063</v>
      </c>
    </row>
    <row r="59" spans="2:22" x14ac:dyDescent="0.35">
      <c r="B59" s="40" t="s">
        <v>86</v>
      </c>
      <c r="C59" s="38"/>
      <c r="D59" s="39"/>
      <c r="E59" s="39"/>
      <c r="F59" s="39"/>
      <c r="G59" s="39"/>
      <c r="H59" s="39"/>
      <c r="I59" s="39"/>
      <c r="J59" s="39"/>
      <c r="M59" s="38"/>
      <c r="N59" s="39"/>
      <c r="O59" s="39"/>
      <c r="P59" s="39"/>
      <c r="Q59" s="39"/>
      <c r="R59" s="39"/>
      <c r="S59" s="39"/>
      <c r="T59" s="39"/>
    </row>
    <row r="60" spans="2:22" x14ac:dyDescent="0.35">
      <c r="B60" s="37" t="s">
        <v>65</v>
      </c>
      <c r="C60" s="32">
        <f>IFERROR(C54/SUM($C54:$L54),"-")</f>
        <v>0</v>
      </c>
      <c r="D60" s="33">
        <f t="shared" ref="D60:L60" si="8">IFERROR(D54/SUM($C54:$L54),"-")</f>
        <v>7.3825503355704702E-2</v>
      </c>
      <c r="E60" s="33">
        <f t="shared" si="8"/>
        <v>0.17583892617449665</v>
      </c>
      <c r="F60" s="33">
        <f t="shared" si="8"/>
        <v>0.22684563758389262</v>
      </c>
      <c r="G60" s="33">
        <f t="shared" si="8"/>
        <v>0.30469798657718122</v>
      </c>
      <c r="H60" s="33">
        <f t="shared" si="8"/>
        <v>5.771812080536913E-2</v>
      </c>
      <c r="I60" s="33">
        <f t="shared" si="8"/>
        <v>6.8456375838926178E-2</v>
      </c>
      <c r="J60" s="33">
        <f t="shared" si="8"/>
        <v>9.3959731543624154E-3</v>
      </c>
      <c r="K60" s="33">
        <f t="shared" si="8"/>
        <v>8.3221476510067116E-2</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66</v>
      </c>
      <c r="C61" s="21">
        <f t="shared" ref="C61:L61" si="10">IFERROR(C55/SUM($C55:$L55),"-")</f>
        <v>0</v>
      </c>
      <c r="D61" s="22">
        <f t="shared" si="10"/>
        <v>6.6101694915254236E-2</v>
      </c>
      <c r="E61" s="22">
        <f t="shared" si="10"/>
        <v>0.2135593220338983</v>
      </c>
      <c r="F61" s="22">
        <f t="shared" si="10"/>
        <v>0.24237288135593221</v>
      </c>
      <c r="G61" s="22">
        <f t="shared" si="10"/>
        <v>0.39661016949152544</v>
      </c>
      <c r="H61" s="22">
        <f t="shared" si="10"/>
        <v>0</v>
      </c>
      <c r="I61" s="22">
        <f t="shared" si="10"/>
        <v>0</v>
      </c>
      <c r="J61" s="22">
        <f t="shared" si="10"/>
        <v>0</v>
      </c>
      <c r="K61" s="22">
        <f t="shared" si="10"/>
        <v>8.1355932203389825E-2</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67</v>
      </c>
      <c r="C62" s="32">
        <f t="shared" ref="C62:L62" si="12">IFERROR(C56/SUM($C56:$L56),"-")</f>
        <v>3.5391270153362171E-3</v>
      </c>
      <c r="D62" s="33">
        <f t="shared" si="12"/>
        <v>0.1006685017695635</v>
      </c>
      <c r="E62" s="33">
        <f t="shared" si="12"/>
        <v>0.18993314982304366</v>
      </c>
      <c r="F62" s="33">
        <f t="shared" si="12"/>
        <v>0.18088871411718443</v>
      </c>
      <c r="G62" s="33">
        <f t="shared" si="12"/>
        <v>0.26858041683051515</v>
      </c>
      <c r="H62" s="33">
        <f t="shared" si="12"/>
        <v>0</v>
      </c>
      <c r="I62" s="33">
        <f t="shared" si="12"/>
        <v>0</v>
      </c>
      <c r="J62" s="33">
        <f t="shared" si="12"/>
        <v>0</v>
      </c>
      <c r="K62" s="33">
        <f t="shared" si="12"/>
        <v>0.24773889107353519</v>
      </c>
      <c r="L62" s="33">
        <f t="shared" si="12"/>
        <v>8.6511993708218646E-3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68</v>
      </c>
      <c r="C63" s="21">
        <f t="shared" ref="C63:L63" si="14">IFERROR(C57/SUM($C57:$L57),"-")</f>
        <v>5.9717698154180239E-3</v>
      </c>
      <c r="D63" s="22">
        <f t="shared" si="14"/>
        <v>9.93485342019544E-2</v>
      </c>
      <c r="E63" s="22">
        <f t="shared" si="14"/>
        <v>0.17861020629750271</v>
      </c>
      <c r="F63" s="22">
        <f t="shared" si="14"/>
        <v>0.19652551574375679</v>
      </c>
      <c r="G63" s="22">
        <f t="shared" si="14"/>
        <v>0.35070575461454939</v>
      </c>
      <c r="H63" s="22">
        <f t="shared" si="14"/>
        <v>0</v>
      </c>
      <c r="I63" s="22">
        <f t="shared" si="14"/>
        <v>0</v>
      </c>
      <c r="J63" s="22">
        <f t="shared" si="14"/>
        <v>0</v>
      </c>
      <c r="K63" s="22">
        <f t="shared" si="14"/>
        <v>0.14983713355048861</v>
      </c>
      <c r="L63" s="22">
        <f t="shared" si="14"/>
        <v>1.9001085776330078E-2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69</v>
      </c>
      <c r="C64" s="223" t="str">
        <f t="shared" ref="C64:L64" si="16">IFERROR(C58/SUM($C58:$L58),"-")</f>
        <v>-</v>
      </c>
      <c r="D64" s="223" t="str">
        <f t="shared" si="16"/>
        <v>-</v>
      </c>
      <c r="E64" s="223" t="str">
        <f t="shared" si="16"/>
        <v>-</v>
      </c>
      <c r="F64" s="223" t="str">
        <f t="shared" si="16"/>
        <v>-</v>
      </c>
      <c r="G64" s="223" t="str">
        <f t="shared" si="16"/>
        <v>-</v>
      </c>
      <c r="H64" s="223" t="str">
        <f t="shared" si="16"/>
        <v>-</v>
      </c>
      <c r="I64" s="223" t="str">
        <f t="shared" si="16"/>
        <v>-</v>
      </c>
      <c r="J64" s="223" t="str">
        <f t="shared" si="16"/>
        <v>-</v>
      </c>
      <c r="K64" s="223" t="str">
        <f t="shared" si="16"/>
        <v>-</v>
      </c>
      <c r="L64" s="308" t="str">
        <f t="shared" si="16"/>
        <v>-</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87</v>
      </c>
      <c r="J66" s="15"/>
    </row>
    <row r="67" spans="1:20" ht="17.25" customHeight="1" x14ac:dyDescent="0.35">
      <c r="J67" s="15"/>
    </row>
    <row r="68" spans="1:20" ht="17.25" customHeight="1" x14ac:dyDescent="0.35">
      <c r="B68" s="5" t="s">
        <v>72</v>
      </c>
      <c r="C68" s="407" t="s">
        <v>53</v>
      </c>
      <c r="D68" s="408"/>
      <c r="E68" s="408"/>
      <c r="F68" s="408"/>
      <c r="G68" s="408"/>
      <c r="H68" s="408"/>
      <c r="I68" s="408"/>
      <c r="J68" s="422"/>
      <c r="K68" s="425" t="s">
        <v>54</v>
      </c>
      <c r="L68" s="408"/>
      <c r="M68" s="408"/>
      <c r="N68" s="408"/>
    </row>
    <row r="69" spans="1:20" ht="17.25" customHeight="1" x14ac:dyDescent="0.35">
      <c r="C69" s="410" t="str">
        <f>$A$1</f>
        <v>Perth &amp; Kinross</v>
      </c>
      <c r="D69" s="411"/>
      <c r="E69" s="411"/>
      <c r="F69" s="424"/>
      <c r="G69" s="410" t="s">
        <v>55</v>
      </c>
      <c r="H69" s="411"/>
      <c r="I69" s="411"/>
      <c r="J69" s="414"/>
      <c r="K69" s="423" t="str">
        <f>$A$1</f>
        <v>Perth &amp; Kinross</v>
      </c>
      <c r="L69" s="411"/>
      <c r="M69" s="411"/>
      <c r="N69" s="411"/>
    </row>
    <row r="70" spans="1:20" ht="35.15" customHeight="1" thickBot="1" x14ac:dyDescent="0.4">
      <c r="B70" s="36" t="s">
        <v>46</v>
      </c>
      <c r="C70" s="65" t="s">
        <v>88</v>
      </c>
      <c r="D70" s="64" t="s">
        <v>89</v>
      </c>
      <c r="E70" s="64" t="s">
        <v>90</v>
      </c>
      <c r="F70" s="64" t="s">
        <v>59</v>
      </c>
      <c r="G70" s="65" t="s">
        <v>88</v>
      </c>
      <c r="H70" s="64" t="s">
        <v>89</v>
      </c>
      <c r="I70" s="64" t="s">
        <v>90</v>
      </c>
      <c r="J70" s="64" t="s">
        <v>59</v>
      </c>
      <c r="K70" s="66" t="s">
        <v>88</v>
      </c>
      <c r="L70" s="64" t="s">
        <v>89</v>
      </c>
      <c r="M70" s="64" t="s">
        <v>91</v>
      </c>
      <c r="N70" s="64" t="s">
        <v>61</v>
      </c>
    </row>
    <row r="71" spans="1:20" ht="17.25" customHeight="1" x14ac:dyDescent="0.35">
      <c r="B71" s="23" t="s">
        <v>62</v>
      </c>
      <c r="C71" s="49"/>
      <c r="D71" s="47"/>
      <c r="E71" s="47"/>
      <c r="F71" s="47"/>
      <c r="G71" s="49"/>
      <c r="H71" s="47"/>
      <c r="I71" s="47"/>
      <c r="J71" s="47"/>
      <c r="K71" s="56"/>
      <c r="L71" s="47"/>
      <c r="M71" s="47"/>
      <c r="N71" s="47"/>
    </row>
    <row r="72" spans="1:20" ht="17.25" customHeight="1" x14ac:dyDescent="0.35">
      <c r="B72" s="123" t="s">
        <v>63</v>
      </c>
      <c r="C72" s="28">
        <f>C91</f>
        <v>411</v>
      </c>
      <c r="D72" s="29">
        <f>SUM(D91:H91)</f>
        <v>6</v>
      </c>
      <c r="E72" s="29">
        <f>I91</f>
        <v>235</v>
      </c>
      <c r="F72" s="29">
        <f>J91</f>
        <v>0</v>
      </c>
      <c r="G72" s="28">
        <f>K91</f>
        <v>87881</v>
      </c>
      <c r="H72" s="29">
        <f>SUM(L91:P91)</f>
        <v>6761</v>
      </c>
      <c r="I72" s="29">
        <f>Q91</f>
        <v>43052</v>
      </c>
      <c r="J72" s="29">
        <f>R91</f>
        <v>0</v>
      </c>
      <c r="K72" s="57" t="s">
        <v>64</v>
      </c>
      <c r="L72" s="29" t="s">
        <v>64</v>
      </c>
      <c r="M72" s="29" t="s">
        <v>64</v>
      </c>
      <c r="N72" s="29" t="s">
        <v>64</v>
      </c>
    </row>
    <row r="73" spans="1:20" ht="17.25" customHeight="1" x14ac:dyDescent="0.35">
      <c r="B73" s="124" t="s">
        <v>65</v>
      </c>
      <c r="C73" s="26">
        <f t="shared" ref="C73:C77" si="18">C92</f>
        <v>480</v>
      </c>
      <c r="D73" s="27">
        <f t="shared" ref="D73:D77" si="19">SUM(D92:H92)</f>
        <v>13</v>
      </c>
      <c r="E73" s="27">
        <f t="shared" ref="E73:G73" si="20">I92</f>
        <v>249</v>
      </c>
      <c r="F73" s="27">
        <f t="shared" si="20"/>
        <v>3</v>
      </c>
      <c r="G73" s="26">
        <f t="shared" si="20"/>
        <v>137977.40100000001</v>
      </c>
      <c r="H73" s="27">
        <f t="shared" ref="H73:H77" si="21">SUM(L92:P92)</f>
        <v>8269.7479999999996</v>
      </c>
      <c r="I73" s="27">
        <f t="shared" ref="I73:I77" si="22">Q92</f>
        <v>60983.355000000003</v>
      </c>
      <c r="J73" s="27">
        <f t="shared" ref="J73:J77" si="23">R92</f>
        <v>4660.7049999999999</v>
      </c>
      <c r="K73" s="58" t="s">
        <v>64</v>
      </c>
      <c r="L73" s="27" t="s">
        <v>64</v>
      </c>
      <c r="M73" s="27" t="s">
        <v>64</v>
      </c>
      <c r="N73" s="27" t="s">
        <v>64</v>
      </c>
    </row>
    <row r="74" spans="1:20" ht="17.25" customHeight="1" x14ac:dyDescent="0.35">
      <c r="B74" s="123" t="s">
        <v>66</v>
      </c>
      <c r="C74" s="28">
        <f t="shared" si="18"/>
        <v>489</v>
      </c>
      <c r="D74" s="29">
        <f t="shared" si="19"/>
        <v>11</v>
      </c>
      <c r="E74" s="29">
        <f t="shared" ref="E74:G74" si="24">I93</f>
        <v>186</v>
      </c>
      <c r="F74" s="29">
        <f t="shared" si="24"/>
        <v>0</v>
      </c>
      <c r="G74" s="28">
        <f t="shared" si="24"/>
        <v>120815.22500000001</v>
      </c>
      <c r="H74" s="29">
        <f t="shared" si="21"/>
        <v>8070.5850000000009</v>
      </c>
      <c r="I74" s="29">
        <f t="shared" si="22"/>
        <v>40861.235000000001</v>
      </c>
      <c r="J74" s="29">
        <f t="shared" si="23"/>
        <v>3340.2</v>
      </c>
      <c r="K74" s="57" t="s">
        <v>64</v>
      </c>
      <c r="L74" s="29" t="s">
        <v>64</v>
      </c>
      <c r="M74" s="29" t="s">
        <v>64</v>
      </c>
      <c r="N74" s="29" t="s">
        <v>64</v>
      </c>
    </row>
    <row r="75" spans="1:20" ht="17.25" customHeight="1" x14ac:dyDescent="0.35">
      <c r="B75" s="124" t="s">
        <v>67</v>
      </c>
      <c r="C75" s="26">
        <f t="shared" si="18"/>
        <v>1499</v>
      </c>
      <c r="D75" s="27">
        <f t="shared" si="19"/>
        <v>46</v>
      </c>
      <c r="E75" s="27">
        <f t="shared" ref="E75:G75" si="25">I94</f>
        <v>1331</v>
      </c>
      <c r="F75" s="27">
        <f t="shared" si="25"/>
        <v>126</v>
      </c>
      <c r="G75" s="26">
        <f t="shared" si="25"/>
        <v>123397.1</v>
      </c>
      <c r="H75" s="27">
        <f t="shared" si="21"/>
        <v>10226.99</v>
      </c>
      <c r="I75" s="27">
        <f t="shared" si="22"/>
        <v>62253.26</v>
      </c>
      <c r="J75" s="27">
        <f t="shared" si="23"/>
        <v>9703.34</v>
      </c>
      <c r="K75" s="58" t="s">
        <v>64</v>
      </c>
      <c r="L75" s="27" t="s">
        <v>64</v>
      </c>
      <c r="M75" s="27" t="s">
        <v>64</v>
      </c>
      <c r="N75" s="27" t="s">
        <v>64</v>
      </c>
    </row>
    <row r="76" spans="1:20" ht="17.25" customHeight="1" x14ac:dyDescent="0.35">
      <c r="B76" s="123" t="s">
        <v>68</v>
      </c>
      <c r="C76" s="28">
        <f t="shared" si="18"/>
        <v>1441</v>
      </c>
      <c r="D76" s="29">
        <f t="shared" si="19"/>
        <v>53</v>
      </c>
      <c r="E76" s="29">
        <f t="shared" ref="E76:G76" si="26">I95</f>
        <v>826</v>
      </c>
      <c r="F76" s="29">
        <f t="shared" si="26"/>
        <v>71</v>
      </c>
      <c r="G76" s="28">
        <f t="shared" si="26"/>
        <v>118498.2516</v>
      </c>
      <c r="H76" s="29">
        <f t="shared" si="21"/>
        <v>7896.4189999999999</v>
      </c>
      <c r="I76" s="29">
        <f t="shared" si="22"/>
        <v>72345.450800000006</v>
      </c>
      <c r="J76" s="29">
        <f t="shared" si="23"/>
        <v>5453.0497999999998</v>
      </c>
      <c r="K76" s="57" t="s">
        <v>64</v>
      </c>
      <c r="L76" s="29" t="s">
        <v>64</v>
      </c>
      <c r="M76" s="29" t="s">
        <v>64</v>
      </c>
      <c r="N76" s="29" t="s">
        <v>64</v>
      </c>
    </row>
    <row r="77" spans="1:20" ht="17.25" customHeight="1" x14ac:dyDescent="0.35">
      <c r="B77" s="124" t="s">
        <v>69</v>
      </c>
      <c r="C77" s="26">
        <f t="shared" si="18"/>
        <v>0</v>
      </c>
      <c r="D77" s="27">
        <f t="shared" si="19"/>
        <v>0</v>
      </c>
      <c r="E77" s="27">
        <f t="shared" ref="E77:G77" si="27">I96</f>
        <v>0</v>
      </c>
      <c r="F77" s="27">
        <f t="shared" si="27"/>
        <v>0</v>
      </c>
      <c r="G77" s="26">
        <f t="shared" si="27"/>
        <v>113053</v>
      </c>
      <c r="H77" s="27">
        <f t="shared" si="21"/>
        <v>8503</v>
      </c>
      <c r="I77" s="27">
        <f t="shared" si="22"/>
        <v>109743</v>
      </c>
      <c r="J77" s="27">
        <f t="shared" si="23"/>
        <v>13412</v>
      </c>
      <c r="K77" s="58" t="s">
        <v>64</v>
      </c>
      <c r="L77" s="27" t="s">
        <v>64</v>
      </c>
      <c r="M77" s="27" t="s">
        <v>64</v>
      </c>
      <c r="N77" s="27" t="s">
        <v>64</v>
      </c>
    </row>
    <row r="78" spans="1:20" ht="17.25" customHeight="1" x14ac:dyDescent="0.35">
      <c r="B78" s="48" t="s">
        <v>70</v>
      </c>
      <c r="C78" s="150"/>
      <c r="D78" s="151"/>
      <c r="E78" s="151"/>
      <c r="F78" s="151"/>
      <c r="G78" s="150"/>
      <c r="H78" s="151"/>
      <c r="I78" s="151"/>
      <c r="J78" s="151"/>
      <c r="K78" s="59"/>
      <c r="L78" s="151"/>
      <c r="M78" s="151"/>
      <c r="N78" s="151"/>
    </row>
    <row r="79" spans="1:20" ht="17.25" customHeight="1" x14ac:dyDescent="0.35">
      <c r="A79" s="15"/>
      <c r="B79" s="123" t="s">
        <v>63</v>
      </c>
      <c r="C79" s="50">
        <f t="shared" ref="C79:F83" si="28">IFERROR(C72/SUM($C72:$F72),"-")</f>
        <v>0.63036809815950923</v>
      </c>
      <c r="D79" s="62">
        <f t="shared" si="28"/>
        <v>9.202453987730062E-3</v>
      </c>
      <c r="E79" s="291">
        <f t="shared" si="28"/>
        <v>0.36042944785276071</v>
      </c>
      <c r="F79" s="62">
        <f t="shared" si="28"/>
        <v>0</v>
      </c>
      <c r="G79" s="50">
        <f t="shared" ref="G79:J83" si="29">IFERROR(G72/SUM($G72:$J72),"-")</f>
        <v>0.63823405522390231</v>
      </c>
      <c r="H79" s="62">
        <f t="shared" si="29"/>
        <v>4.9101631153136663E-2</v>
      </c>
      <c r="I79" s="291">
        <f t="shared" si="29"/>
        <v>0.31266431362296104</v>
      </c>
      <c r="J79" s="291">
        <f t="shared" si="29"/>
        <v>0</v>
      </c>
      <c r="K79" s="60">
        <v>0.98899999999999999</v>
      </c>
      <c r="L79" s="62" t="s">
        <v>64</v>
      </c>
      <c r="M79" s="62" t="s">
        <v>64</v>
      </c>
      <c r="N79" s="62" t="s">
        <v>64</v>
      </c>
    </row>
    <row r="80" spans="1:20" ht="17.25" customHeight="1" x14ac:dyDescent="0.35">
      <c r="A80" s="15"/>
      <c r="B80" s="124" t="s">
        <v>65</v>
      </c>
      <c r="C80" s="51">
        <f t="shared" si="28"/>
        <v>0.64429530201342278</v>
      </c>
      <c r="D80" s="63">
        <f t="shared" si="28"/>
        <v>1.74496644295302E-2</v>
      </c>
      <c r="E80" s="292">
        <f t="shared" si="28"/>
        <v>0.33422818791946307</v>
      </c>
      <c r="F80" s="63">
        <f t="shared" si="28"/>
        <v>4.0268456375838931E-3</v>
      </c>
      <c r="G80" s="51">
        <f t="shared" si="29"/>
        <v>0.65117095537455738</v>
      </c>
      <c r="H80" s="63">
        <f t="shared" si="29"/>
        <v>3.9028273230533123E-2</v>
      </c>
      <c r="I80" s="292">
        <f t="shared" si="29"/>
        <v>0.28780502639918393</v>
      </c>
      <c r="J80" s="292">
        <f t="shared" si="29"/>
        <v>2.1995744995725614E-2</v>
      </c>
      <c r="K80" s="61">
        <v>0.97499999999999998</v>
      </c>
      <c r="L80" s="63" t="s">
        <v>64</v>
      </c>
      <c r="M80" s="63" t="s">
        <v>64</v>
      </c>
      <c r="N80" s="63" t="s">
        <v>64</v>
      </c>
    </row>
    <row r="81" spans="1:20" ht="17.25" customHeight="1" x14ac:dyDescent="0.35">
      <c r="A81" s="15"/>
      <c r="B81" s="123" t="s">
        <v>66</v>
      </c>
      <c r="C81" s="50">
        <f t="shared" si="28"/>
        <v>0.71282798833819239</v>
      </c>
      <c r="D81" s="62">
        <f t="shared" si="28"/>
        <v>1.6034985422740525E-2</v>
      </c>
      <c r="E81" s="291">
        <f t="shared" si="28"/>
        <v>0.27113702623906705</v>
      </c>
      <c r="F81" s="62">
        <f t="shared" si="28"/>
        <v>0</v>
      </c>
      <c r="G81" s="50">
        <f t="shared" si="29"/>
        <v>0.69800189494032328</v>
      </c>
      <c r="H81" s="62">
        <f t="shared" si="29"/>
        <v>4.6627265920143338E-2</v>
      </c>
      <c r="I81" s="291">
        <f t="shared" si="29"/>
        <v>0.23607305668306175</v>
      </c>
      <c r="J81" s="291">
        <f t="shared" si="29"/>
        <v>1.9297782456471586E-2</v>
      </c>
      <c r="K81" s="60" t="s">
        <v>64</v>
      </c>
      <c r="L81" s="62" t="s">
        <v>64</v>
      </c>
      <c r="M81" s="62" t="s">
        <v>64</v>
      </c>
      <c r="N81" s="62" t="s">
        <v>64</v>
      </c>
    </row>
    <row r="82" spans="1:20" ht="17.25" customHeight="1" x14ac:dyDescent="0.35">
      <c r="A82" s="15"/>
      <c r="B82" s="124" t="s">
        <v>67</v>
      </c>
      <c r="C82" s="51">
        <f t="shared" si="28"/>
        <v>0.4993337774816789</v>
      </c>
      <c r="D82" s="63">
        <f t="shared" si="28"/>
        <v>1.5323117921385743E-2</v>
      </c>
      <c r="E82" s="292">
        <f t="shared" si="28"/>
        <v>0.44337108594270486</v>
      </c>
      <c r="F82" s="63">
        <f t="shared" si="28"/>
        <v>4.197201865423051E-2</v>
      </c>
      <c r="G82" s="51">
        <f t="shared" si="29"/>
        <v>0.60023682185325866</v>
      </c>
      <c r="H82" s="63">
        <f t="shared" si="29"/>
        <v>4.9746841495667708E-2</v>
      </c>
      <c r="I82" s="292">
        <f t="shared" si="29"/>
        <v>0.30281667018434466</v>
      </c>
      <c r="J82" s="292">
        <f t="shared" si="29"/>
        <v>4.7199666466728955E-2</v>
      </c>
      <c r="K82" s="61">
        <v>1</v>
      </c>
      <c r="L82" s="63">
        <v>0</v>
      </c>
      <c r="M82" s="63">
        <v>0</v>
      </c>
      <c r="N82" s="63">
        <v>0</v>
      </c>
    </row>
    <row r="83" spans="1:20" ht="17.25" customHeight="1" x14ac:dyDescent="0.35">
      <c r="A83" s="15"/>
      <c r="B83" s="123" t="s">
        <v>68</v>
      </c>
      <c r="C83" s="50">
        <f t="shared" si="28"/>
        <v>0.60267670430782094</v>
      </c>
      <c r="D83" s="62">
        <f t="shared" si="28"/>
        <v>2.2166457549142617E-2</v>
      </c>
      <c r="E83" s="291">
        <f t="shared" si="28"/>
        <v>0.34546214972814721</v>
      </c>
      <c r="F83" s="62">
        <f t="shared" si="28"/>
        <v>2.9694688414889168E-2</v>
      </c>
      <c r="G83" s="50">
        <f t="shared" si="29"/>
        <v>0.5803242630672264</v>
      </c>
      <c r="H83" s="62">
        <f t="shared" si="29"/>
        <v>3.8671317721324462E-2</v>
      </c>
      <c r="I83" s="291">
        <f t="shared" si="29"/>
        <v>0.3542990707027131</v>
      </c>
      <c r="J83" s="291">
        <f t="shared" si="29"/>
        <v>2.6705348508736022E-2</v>
      </c>
      <c r="K83" s="60" t="s">
        <v>64</v>
      </c>
      <c r="L83" s="62" t="s">
        <v>64</v>
      </c>
      <c r="M83" s="62" t="s">
        <v>64</v>
      </c>
      <c r="N83" s="62" t="s">
        <v>64</v>
      </c>
    </row>
    <row r="84" spans="1:20" ht="17.25" customHeight="1" thickBot="1" x14ac:dyDescent="0.4">
      <c r="A84" s="15"/>
      <c r="B84" s="304" t="s">
        <v>69</v>
      </c>
      <c r="C84" s="309" t="str">
        <f t="shared" ref="C84:F84" si="30">IFERROR(C77/SUM($C77:$F77),"-")</f>
        <v>-</v>
      </c>
      <c r="D84" s="310" t="str">
        <f t="shared" si="30"/>
        <v>-</v>
      </c>
      <c r="E84" s="309" t="str">
        <f t="shared" si="30"/>
        <v>-</v>
      </c>
      <c r="F84" s="311" t="str">
        <f t="shared" si="30"/>
        <v>-</v>
      </c>
      <c r="G84" s="309">
        <f t="shared" ref="G84:J84" si="31">IFERROR(G77/SUM($G77:$J77),"-")</f>
        <v>0.46198577097065519</v>
      </c>
      <c r="H84" s="310">
        <f t="shared" si="31"/>
        <v>3.4747109856115989E-2</v>
      </c>
      <c r="I84" s="309">
        <f t="shared" si="31"/>
        <v>0.44845961154177783</v>
      </c>
      <c r="J84" s="312">
        <f t="shared" si="31"/>
        <v>5.480750763145098E-2</v>
      </c>
      <c r="K84" s="309" t="s">
        <v>64</v>
      </c>
      <c r="L84" s="310" t="s">
        <v>64</v>
      </c>
      <c r="M84" s="310" t="s">
        <v>64</v>
      </c>
      <c r="N84" s="310" t="s">
        <v>64</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76</v>
      </c>
      <c r="C87" s="407" t="s">
        <v>53</v>
      </c>
      <c r="D87" s="408"/>
      <c r="E87" s="408"/>
      <c r="F87" s="408"/>
      <c r="G87" s="408"/>
      <c r="H87" s="408"/>
      <c r="I87" s="408"/>
      <c r="J87" s="408"/>
      <c r="K87" s="408"/>
      <c r="L87" s="408"/>
      <c r="M87" s="408"/>
      <c r="N87" s="408"/>
      <c r="O87" s="408"/>
      <c r="P87" s="408"/>
      <c r="Q87" s="408"/>
      <c r="R87" s="408"/>
    </row>
    <row r="88" spans="1:20" x14ac:dyDescent="0.35">
      <c r="C88" s="410" t="str">
        <f>$A$1</f>
        <v>Perth &amp; Kinross</v>
      </c>
      <c r="D88" s="411"/>
      <c r="E88" s="411"/>
      <c r="F88" s="411"/>
      <c r="G88" s="411"/>
      <c r="H88" s="411"/>
      <c r="I88" s="411"/>
      <c r="J88" s="414"/>
      <c r="K88" s="410" t="s">
        <v>55</v>
      </c>
      <c r="L88" s="411"/>
      <c r="M88" s="411"/>
      <c r="N88" s="411"/>
      <c r="O88" s="411"/>
      <c r="P88" s="411"/>
      <c r="Q88" s="411"/>
      <c r="R88" s="411"/>
    </row>
    <row r="89" spans="1:20" ht="40" thickBot="1" x14ac:dyDescent="0.4">
      <c r="B89" s="36" t="s">
        <v>46</v>
      </c>
      <c r="C89" s="65" t="s">
        <v>88</v>
      </c>
      <c r="D89" s="64" t="s">
        <v>92</v>
      </c>
      <c r="E89" s="64" t="s">
        <v>93</v>
      </c>
      <c r="F89" s="64" t="s">
        <v>94</v>
      </c>
      <c r="G89" s="64" t="s">
        <v>95</v>
      </c>
      <c r="H89" s="64" t="s">
        <v>96</v>
      </c>
      <c r="I89" s="64" t="s">
        <v>90</v>
      </c>
      <c r="J89" s="64" t="s">
        <v>59</v>
      </c>
      <c r="K89" s="65" t="s">
        <v>88</v>
      </c>
      <c r="L89" s="64" t="s">
        <v>92</v>
      </c>
      <c r="M89" s="64" t="s">
        <v>93</v>
      </c>
      <c r="N89" s="64" t="s">
        <v>94</v>
      </c>
      <c r="O89" s="64" t="s">
        <v>95</v>
      </c>
      <c r="P89" s="64" t="s">
        <v>96</v>
      </c>
      <c r="Q89" s="64" t="s">
        <v>90</v>
      </c>
      <c r="R89" s="64" t="s">
        <v>59</v>
      </c>
    </row>
    <row r="90" spans="1:20" x14ac:dyDescent="0.35">
      <c r="B90" s="23" t="s">
        <v>62</v>
      </c>
      <c r="C90" s="49"/>
      <c r="D90" s="47"/>
      <c r="E90" s="47"/>
      <c r="F90" s="47"/>
      <c r="G90" s="47"/>
      <c r="H90" s="47"/>
      <c r="I90" s="47"/>
      <c r="J90" s="47"/>
      <c r="K90" s="49"/>
      <c r="L90" s="47"/>
      <c r="M90" s="47"/>
      <c r="N90" s="47"/>
      <c r="O90" s="47"/>
      <c r="P90" s="47"/>
      <c r="Q90" s="47"/>
      <c r="R90" s="47"/>
    </row>
    <row r="91" spans="1:20" x14ac:dyDescent="0.35">
      <c r="B91" s="123" t="s">
        <v>63</v>
      </c>
      <c r="C91" s="28">
        <v>411</v>
      </c>
      <c r="D91" s="29">
        <v>0</v>
      </c>
      <c r="E91" s="29">
        <v>5</v>
      </c>
      <c r="F91" s="29">
        <v>0</v>
      </c>
      <c r="G91" s="29">
        <v>0</v>
      </c>
      <c r="H91" s="29">
        <v>1</v>
      </c>
      <c r="I91" s="29">
        <v>235</v>
      </c>
      <c r="J91" s="29">
        <v>0</v>
      </c>
      <c r="K91" s="28">
        <v>87881</v>
      </c>
      <c r="L91" s="29">
        <v>2073</v>
      </c>
      <c r="M91" s="29">
        <v>2038</v>
      </c>
      <c r="N91" s="29">
        <v>405</v>
      </c>
      <c r="O91" s="29">
        <v>938</v>
      </c>
      <c r="P91" s="29">
        <v>1307</v>
      </c>
      <c r="Q91" s="29">
        <v>43052</v>
      </c>
      <c r="R91" s="29">
        <v>0</v>
      </c>
    </row>
    <row r="92" spans="1:20" x14ac:dyDescent="0.35">
      <c r="B92" s="124" t="s">
        <v>65</v>
      </c>
      <c r="C92" s="26">
        <v>480</v>
      </c>
      <c r="D92" s="27">
        <v>0</v>
      </c>
      <c r="E92" s="27">
        <v>7</v>
      </c>
      <c r="F92" s="27">
        <v>2</v>
      </c>
      <c r="G92" s="27">
        <v>2</v>
      </c>
      <c r="H92" s="27">
        <v>2</v>
      </c>
      <c r="I92" s="27">
        <v>249</v>
      </c>
      <c r="J92" s="27">
        <v>3</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66</v>
      </c>
      <c r="C93" s="28">
        <v>489</v>
      </c>
      <c r="D93" s="29">
        <v>0</v>
      </c>
      <c r="E93" s="29">
        <v>1</v>
      </c>
      <c r="F93" s="29">
        <v>5</v>
      </c>
      <c r="G93" s="29">
        <v>0</v>
      </c>
      <c r="H93" s="29">
        <v>5</v>
      </c>
      <c r="I93" s="29">
        <v>186</v>
      </c>
      <c r="J93" s="29">
        <v>0</v>
      </c>
      <c r="K93" s="28">
        <v>120815.22500000001</v>
      </c>
      <c r="L93" s="29">
        <v>625.79</v>
      </c>
      <c r="M93" s="29">
        <v>3338.585</v>
      </c>
      <c r="N93" s="29">
        <v>1709.77</v>
      </c>
      <c r="O93" s="29">
        <v>499.46</v>
      </c>
      <c r="P93" s="29">
        <v>1896.98</v>
      </c>
      <c r="Q93" s="29">
        <v>40861.235000000001</v>
      </c>
      <c r="R93" s="29">
        <v>3340.2</v>
      </c>
    </row>
    <row r="94" spans="1:20" x14ac:dyDescent="0.35">
      <c r="B94" s="124" t="s">
        <v>67</v>
      </c>
      <c r="C94" s="26">
        <v>1499</v>
      </c>
      <c r="D94" s="27">
        <v>4</v>
      </c>
      <c r="E94" s="27">
        <v>19</v>
      </c>
      <c r="F94" s="27">
        <v>5</v>
      </c>
      <c r="G94" s="27">
        <v>2</v>
      </c>
      <c r="H94" s="27">
        <v>16</v>
      </c>
      <c r="I94" s="27">
        <v>1331</v>
      </c>
      <c r="J94" s="27">
        <v>126</v>
      </c>
      <c r="K94" s="26">
        <v>123397.1</v>
      </c>
      <c r="L94" s="27">
        <v>807.98</v>
      </c>
      <c r="M94" s="27">
        <v>4178.7</v>
      </c>
      <c r="N94" s="27">
        <v>2226.83</v>
      </c>
      <c r="O94" s="27">
        <v>594.16999999999996</v>
      </c>
      <c r="P94" s="27">
        <v>2419.31</v>
      </c>
      <c r="Q94" s="27">
        <v>62253.26</v>
      </c>
      <c r="R94" s="27">
        <v>9703.34</v>
      </c>
    </row>
    <row r="95" spans="1:20" x14ac:dyDescent="0.35">
      <c r="B95" s="123" t="s">
        <v>68</v>
      </c>
      <c r="C95" s="28">
        <v>1441</v>
      </c>
      <c r="D95" s="29">
        <v>8</v>
      </c>
      <c r="E95" s="29">
        <v>25</v>
      </c>
      <c r="F95" s="29">
        <v>7</v>
      </c>
      <c r="G95" s="29">
        <v>2</v>
      </c>
      <c r="H95" s="29">
        <v>11</v>
      </c>
      <c r="I95" s="29">
        <v>826</v>
      </c>
      <c r="J95" s="29">
        <v>71</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69</v>
      </c>
      <c r="C96" s="26">
        <v>0</v>
      </c>
      <c r="D96" s="27">
        <v>0</v>
      </c>
      <c r="E96" s="27">
        <v>0</v>
      </c>
      <c r="F96" s="27">
        <v>0</v>
      </c>
      <c r="G96" s="27">
        <v>0</v>
      </c>
      <c r="H96" s="27">
        <v>0</v>
      </c>
      <c r="I96" s="27">
        <v>0</v>
      </c>
      <c r="J96" s="27">
        <v>0</v>
      </c>
      <c r="K96" s="26">
        <v>113053</v>
      </c>
      <c r="L96" s="27">
        <v>708</v>
      </c>
      <c r="M96" s="27">
        <v>3549</v>
      </c>
      <c r="N96" s="27">
        <v>1799</v>
      </c>
      <c r="O96" s="27">
        <v>542</v>
      </c>
      <c r="P96" s="27">
        <v>1905</v>
      </c>
      <c r="Q96" s="27">
        <v>109743</v>
      </c>
      <c r="R96" s="27">
        <v>13412</v>
      </c>
    </row>
    <row r="97" spans="1:18" x14ac:dyDescent="0.35">
      <c r="B97" s="48" t="s">
        <v>70</v>
      </c>
      <c r="C97" s="150"/>
      <c r="D97" s="151"/>
      <c r="E97" s="151"/>
      <c r="F97" s="151"/>
      <c r="G97" s="151"/>
      <c r="H97" s="151"/>
      <c r="I97" s="151"/>
      <c r="J97" s="151"/>
      <c r="K97" s="150"/>
      <c r="L97" s="151"/>
      <c r="M97" s="151"/>
      <c r="N97" s="151"/>
      <c r="O97" s="151"/>
      <c r="P97" s="151"/>
      <c r="Q97" s="151"/>
      <c r="R97" s="151"/>
    </row>
    <row r="98" spans="1:18" x14ac:dyDescent="0.35">
      <c r="A98" s="15"/>
      <c r="B98" s="123" t="s">
        <v>63</v>
      </c>
      <c r="C98" s="50">
        <f>IFERROR(C91/SUM($C91:$J91),"-")</f>
        <v>0.63036809815950923</v>
      </c>
      <c r="D98" s="62">
        <f t="shared" ref="D98:J98" si="32">IFERROR(D91/SUM($C91:$J91),"-")</f>
        <v>0</v>
      </c>
      <c r="E98" s="62">
        <f t="shared" si="32"/>
        <v>7.6687116564417178E-3</v>
      </c>
      <c r="F98" s="62">
        <f t="shared" si="32"/>
        <v>0</v>
      </c>
      <c r="G98" s="62">
        <f t="shared" si="32"/>
        <v>0</v>
      </c>
      <c r="H98" s="62">
        <f t="shared" si="32"/>
        <v>1.5337423312883436E-3</v>
      </c>
      <c r="I98" s="291">
        <f t="shared" si="32"/>
        <v>0.36042944785276071</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65</v>
      </c>
      <c r="C99" s="51">
        <f t="shared" ref="C99:J99" si="34">IFERROR(C92/SUM($C92:$J92),"-")</f>
        <v>0.64429530201342278</v>
      </c>
      <c r="D99" s="63">
        <f t="shared" si="34"/>
        <v>0</v>
      </c>
      <c r="E99" s="63">
        <f t="shared" si="34"/>
        <v>9.3959731543624154E-3</v>
      </c>
      <c r="F99" s="63">
        <f t="shared" si="34"/>
        <v>2.6845637583892616E-3</v>
      </c>
      <c r="G99" s="63">
        <f t="shared" si="34"/>
        <v>2.6845637583892616E-3</v>
      </c>
      <c r="H99" s="63">
        <f t="shared" si="34"/>
        <v>2.6845637583892616E-3</v>
      </c>
      <c r="I99" s="292">
        <f t="shared" si="34"/>
        <v>0.33422818791946307</v>
      </c>
      <c r="J99" s="63">
        <f t="shared" si="34"/>
        <v>4.0268456375838931E-3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66</v>
      </c>
      <c r="C100" s="50">
        <f t="shared" ref="C100:J100" si="36">IFERROR(C93/SUM($C93:$J93),"-")</f>
        <v>0.71282798833819239</v>
      </c>
      <c r="D100" s="62">
        <f t="shared" si="36"/>
        <v>0</v>
      </c>
      <c r="E100" s="62">
        <f t="shared" si="36"/>
        <v>1.4577259475218659E-3</v>
      </c>
      <c r="F100" s="62">
        <f t="shared" si="36"/>
        <v>7.2886297376093291E-3</v>
      </c>
      <c r="G100" s="62">
        <f t="shared" si="36"/>
        <v>0</v>
      </c>
      <c r="H100" s="62">
        <f t="shared" si="36"/>
        <v>7.2886297376093291E-3</v>
      </c>
      <c r="I100" s="291">
        <f t="shared" si="36"/>
        <v>0.27113702623906705</v>
      </c>
      <c r="J100" s="62">
        <f t="shared" si="36"/>
        <v>0</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67</v>
      </c>
      <c r="C101" s="51">
        <f t="shared" ref="C101:J101" si="38">IFERROR(C94/SUM($C94:$J94),"-")</f>
        <v>0.4993337774816789</v>
      </c>
      <c r="D101" s="63">
        <f t="shared" si="38"/>
        <v>1.3324450366422385E-3</v>
      </c>
      <c r="E101" s="63">
        <f t="shared" si="38"/>
        <v>6.3291139240506328E-3</v>
      </c>
      <c r="F101" s="63">
        <f t="shared" si="38"/>
        <v>1.6655562958027982E-3</v>
      </c>
      <c r="G101" s="63">
        <f t="shared" si="38"/>
        <v>6.6622251832111927E-4</v>
      </c>
      <c r="H101" s="63">
        <f t="shared" si="38"/>
        <v>5.3297801465689541E-3</v>
      </c>
      <c r="I101" s="292">
        <f t="shared" si="38"/>
        <v>0.44337108594270486</v>
      </c>
      <c r="J101" s="63">
        <f t="shared" si="38"/>
        <v>4.197201865423051E-2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68</v>
      </c>
      <c r="C102" s="50">
        <f t="shared" ref="C102:J103" si="40">IFERROR(C95/SUM($C95:$J95),"-")</f>
        <v>0.60267670430782094</v>
      </c>
      <c r="D102" s="62">
        <f t="shared" si="40"/>
        <v>3.3458803847762441E-3</v>
      </c>
      <c r="E102" s="62">
        <f t="shared" si="40"/>
        <v>1.0455876202425763E-2</v>
      </c>
      <c r="F102" s="62">
        <f t="shared" si="40"/>
        <v>2.9276453366792136E-3</v>
      </c>
      <c r="G102" s="62">
        <f t="shared" si="40"/>
        <v>8.3647009619406104E-4</v>
      </c>
      <c r="H102" s="62">
        <f t="shared" si="40"/>
        <v>4.6005855290673359E-3</v>
      </c>
      <c r="I102" s="291">
        <f t="shared" si="40"/>
        <v>0.34546214972814721</v>
      </c>
      <c r="J102" s="62">
        <f t="shared" si="40"/>
        <v>2.9694688414889168E-2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69</v>
      </c>
      <c r="C103" s="309" t="str">
        <f t="shared" si="40"/>
        <v>-</v>
      </c>
      <c r="D103" s="310" t="str">
        <f t="shared" si="40"/>
        <v>-</v>
      </c>
      <c r="E103" s="310" t="str">
        <f t="shared" si="40"/>
        <v>-</v>
      </c>
      <c r="F103" s="310" t="str">
        <f t="shared" si="40"/>
        <v>-</v>
      </c>
      <c r="G103" s="310" t="str">
        <f t="shared" si="40"/>
        <v>-</v>
      </c>
      <c r="H103" s="310" t="str">
        <f t="shared" si="40"/>
        <v>-</v>
      </c>
      <c r="I103" s="309" t="str">
        <f t="shared" si="40"/>
        <v>-</v>
      </c>
      <c r="J103" s="311" t="str">
        <f t="shared" si="40"/>
        <v>-</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97</v>
      </c>
      <c r="B105" s="6"/>
      <c r="C105" s="6"/>
    </row>
    <row r="106" spans="1:18" x14ac:dyDescent="0.35">
      <c r="A106" s="5"/>
      <c r="B106" s="6"/>
      <c r="C106" s="6"/>
    </row>
    <row r="107" spans="1:18" x14ac:dyDescent="0.35">
      <c r="B107" s="5" t="s">
        <v>72</v>
      </c>
      <c r="C107" s="415" t="s">
        <v>53</v>
      </c>
      <c r="D107" s="416"/>
      <c r="E107" s="416"/>
      <c r="F107" s="416"/>
      <c r="G107" s="416"/>
      <c r="H107" s="416"/>
      <c r="I107" s="416"/>
      <c r="J107" s="416"/>
      <c r="K107" s="416"/>
      <c r="L107" s="416"/>
      <c r="M107" s="416"/>
      <c r="N107" s="426"/>
      <c r="O107" s="425" t="s">
        <v>54</v>
      </c>
      <c r="P107" s="408"/>
      <c r="Q107" s="408"/>
      <c r="R107" s="408"/>
    </row>
    <row r="108" spans="1:18" x14ac:dyDescent="0.35">
      <c r="A108" s="5"/>
      <c r="C108" s="410" t="str">
        <f>$A$1</f>
        <v>Perth &amp; Kinross</v>
      </c>
      <c r="D108" s="411"/>
      <c r="E108" s="411"/>
      <c r="F108" s="411"/>
      <c r="G108" s="411"/>
      <c r="H108" s="424"/>
      <c r="I108" s="410" t="s">
        <v>55</v>
      </c>
      <c r="J108" s="411"/>
      <c r="K108" s="411"/>
      <c r="L108" s="411"/>
      <c r="M108" s="411"/>
      <c r="N108" s="414"/>
      <c r="O108" s="423" t="str">
        <f>$A$1</f>
        <v>Perth &amp; Kinross</v>
      </c>
      <c r="P108" s="411"/>
      <c r="Q108" s="411"/>
      <c r="R108" s="411"/>
    </row>
    <row r="109" spans="1:18" ht="27" thickBot="1" x14ac:dyDescent="0.4">
      <c r="A109" s="5"/>
      <c r="B109" s="24" t="s">
        <v>98</v>
      </c>
      <c r="C109" s="67" t="s">
        <v>99</v>
      </c>
      <c r="D109" s="68" t="s">
        <v>100</v>
      </c>
      <c r="E109" s="68" t="s">
        <v>101</v>
      </c>
      <c r="F109" s="68" t="s">
        <v>102</v>
      </c>
      <c r="G109" s="68" t="s">
        <v>58</v>
      </c>
      <c r="H109" s="68" t="s">
        <v>59</v>
      </c>
      <c r="I109" s="67" t="s">
        <v>99</v>
      </c>
      <c r="J109" s="68" t="s">
        <v>100</v>
      </c>
      <c r="K109" s="68" t="s">
        <v>101</v>
      </c>
      <c r="L109" s="68" t="s">
        <v>102</v>
      </c>
      <c r="M109" s="68" t="s">
        <v>58</v>
      </c>
      <c r="N109" s="68" t="s">
        <v>59</v>
      </c>
      <c r="O109" s="67" t="s">
        <v>99</v>
      </c>
      <c r="P109" s="68" t="s">
        <v>100</v>
      </c>
      <c r="Q109" s="68" t="s">
        <v>101</v>
      </c>
      <c r="R109" s="68" t="s">
        <v>102</v>
      </c>
    </row>
    <row r="110" spans="1:18" x14ac:dyDescent="0.35">
      <c r="A110" s="5"/>
      <c r="B110" s="23" t="s">
        <v>62</v>
      </c>
      <c r="C110" s="49"/>
      <c r="D110" s="47"/>
      <c r="E110" s="47"/>
      <c r="F110" s="47"/>
      <c r="G110" s="47"/>
      <c r="H110" s="47"/>
      <c r="I110" s="49"/>
      <c r="J110" s="47"/>
      <c r="K110" s="47"/>
      <c r="L110" s="47"/>
      <c r="M110" s="47"/>
      <c r="N110" s="47"/>
      <c r="O110" s="56"/>
      <c r="P110" s="47"/>
      <c r="Q110" s="47"/>
      <c r="R110" s="47"/>
    </row>
    <row r="111" spans="1:18" x14ac:dyDescent="0.35">
      <c r="A111" s="5"/>
      <c r="B111" s="123" t="s">
        <v>63</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64</v>
      </c>
      <c r="P111" s="29" t="s">
        <v>64</v>
      </c>
      <c r="Q111" s="29" t="s">
        <v>64</v>
      </c>
      <c r="R111" s="29" t="s">
        <v>64</v>
      </c>
    </row>
    <row r="112" spans="1:18" x14ac:dyDescent="0.35">
      <c r="A112" s="5"/>
      <c r="B112" s="124" t="s">
        <v>65</v>
      </c>
      <c r="C112" s="26">
        <v>119</v>
      </c>
      <c r="D112" s="27">
        <f t="shared" ref="D112:D116" si="43">SUM(E130:F130)</f>
        <v>185</v>
      </c>
      <c r="E112" s="27">
        <f t="shared" ref="E112:E116" si="44">SUM(G130:H130)</f>
        <v>77</v>
      </c>
      <c r="F112" s="27">
        <f t="shared" ref="F112:F116" si="45">SUM(I130:J130)</f>
        <v>45</v>
      </c>
      <c r="G112" s="27">
        <f t="shared" ref="G112:H112" si="46">K130</f>
        <v>199</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64</v>
      </c>
      <c r="P112" s="27" t="s">
        <v>64</v>
      </c>
      <c r="Q112" s="27" t="s">
        <v>64</v>
      </c>
      <c r="R112" s="27" t="s">
        <v>64</v>
      </c>
    </row>
    <row r="113" spans="1:22" x14ac:dyDescent="0.35">
      <c r="A113" s="5"/>
      <c r="B113" s="123" t="s">
        <v>66</v>
      </c>
      <c r="C113" s="28">
        <v>255</v>
      </c>
      <c r="D113" s="29">
        <f t="shared" si="43"/>
        <v>186</v>
      </c>
      <c r="E113" s="29">
        <f t="shared" si="44"/>
        <v>0</v>
      </c>
      <c r="F113" s="29">
        <f t="shared" si="45"/>
        <v>75</v>
      </c>
      <c r="G113" s="29">
        <f t="shared" ref="G113:H113" si="51">K131</f>
        <v>170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64</v>
      </c>
      <c r="P113" s="29" t="s">
        <v>64</v>
      </c>
      <c r="Q113" s="29" t="s">
        <v>64</v>
      </c>
      <c r="R113" s="29" t="s">
        <v>64</v>
      </c>
    </row>
    <row r="114" spans="1:22" x14ac:dyDescent="0.35">
      <c r="A114" s="5"/>
      <c r="B114" s="124" t="s">
        <v>67</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64</v>
      </c>
      <c r="P114" s="27" t="s">
        <v>64</v>
      </c>
      <c r="Q114" s="27" t="s">
        <v>64</v>
      </c>
      <c r="R114" s="27" t="s">
        <v>64</v>
      </c>
    </row>
    <row r="115" spans="1:22" x14ac:dyDescent="0.35">
      <c r="A115" s="5"/>
      <c r="B115" s="123" t="s">
        <v>68</v>
      </c>
      <c r="C115" s="28">
        <v>0</v>
      </c>
      <c r="D115" s="29">
        <f t="shared" si="43"/>
        <v>0</v>
      </c>
      <c r="E115" s="29">
        <f t="shared" si="44"/>
        <v>0</v>
      </c>
      <c r="F115" s="29">
        <f t="shared" si="45"/>
        <v>0</v>
      </c>
      <c r="G115" s="29">
        <f t="shared" ref="G115:H115" si="55">K133</f>
        <v>2391</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64</v>
      </c>
      <c r="P115" s="29" t="s">
        <v>64</v>
      </c>
      <c r="Q115" s="29" t="s">
        <v>64</v>
      </c>
      <c r="R115" s="29" t="s">
        <v>64</v>
      </c>
    </row>
    <row r="116" spans="1:22" x14ac:dyDescent="0.35">
      <c r="A116" s="5"/>
      <c r="B116" s="124" t="s">
        <v>69</v>
      </c>
      <c r="C116" s="26">
        <v>0</v>
      </c>
      <c r="D116" s="27">
        <f t="shared" si="43"/>
        <v>0</v>
      </c>
      <c r="E116" s="27">
        <f t="shared" si="44"/>
        <v>0</v>
      </c>
      <c r="F116" s="27">
        <f t="shared" si="45"/>
        <v>0</v>
      </c>
      <c r="G116" s="27">
        <f t="shared" ref="G116:H116" si="57">K134</f>
        <v>0</v>
      </c>
      <c r="H116" s="27">
        <f t="shared" si="57"/>
        <v>0</v>
      </c>
      <c r="I116" s="26">
        <v>32635</v>
      </c>
      <c r="J116" s="27">
        <f t="shared" si="47"/>
        <v>22456</v>
      </c>
      <c r="K116" s="27">
        <f t="shared" si="48"/>
        <v>7963</v>
      </c>
      <c r="L116" s="27">
        <f t="shared" si="49"/>
        <v>4120</v>
      </c>
      <c r="M116" s="27">
        <f t="shared" ref="M116:N116" si="58">U134</f>
        <v>94400</v>
      </c>
      <c r="N116" s="27">
        <f t="shared" si="58"/>
        <v>12164</v>
      </c>
      <c r="O116" s="58" t="s">
        <v>64</v>
      </c>
      <c r="P116" s="27" t="s">
        <v>64</v>
      </c>
      <c r="Q116" s="27" t="s">
        <v>64</v>
      </c>
      <c r="R116" s="27" t="s">
        <v>64</v>
      </c>
    </row>
    <row r="117" spans="1:22" x14ac:dyDescent="0.35">
      <c r="A117" s="5"/>
      <c r="B117" s="48" t="s">
        <v>70</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63</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4.8000000000000001E-2</v>
      </c>
      <c r="P118" s="52">
        <v>0.27100000000000002</v>
      </c>
      <c r="Q118" s="52">
        <v>0.22800000000000001</v>
      </c>
      <c r="R118" s="52">
        <v>0.45200000000000001</v>
      </c>
    </row>
    <row r="119" spans="1:22" x14ac:dyDescent="0.35">
      <c r="A119" s="164"/>
      <c r="B119" s="124" t="s">
        <v>65</v>
      </c>
      <c r="C119" s="54">
        <f t="shared" ref="C119:H119" si="61">IFERROR(C112/SUM($C112:$H112),"-")</f>
        <v>0.19040000000000001</v>
      </c>
      <c r="D119" s="46">
        <f t="shared" si="61"/>
        <v>0.29599999999999999</v>
      </c>
      <c r="E119" s="46">
        <f t="shared" si="61"/>
        <v>0.1232</v>
      </c>
      <c r="F119" s="46">
        <f t="shared" si="61"/>
        <v>7.1999999999999995E-2</v>
      </c>
      <c r="G119" s="46">
        <f t="shared" si="61"/>
        <v>0.31840000000000002</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0.108</v>
      </c>
      <c r="P119" s="46">
        <v>0.23</v>
      </c>
      <c r="Q119" s="46">
        <v>0.20599999999999999</v>
      </c>
      <c r="R119" s="46">
        <v>0.45500000000000002</v>
      </c>
    </row>
    <row r="120" spans="1:22" x14ac:dyDescent="0.35">
      <c r="A120" s="164"/>
      <c r="B120" s="123" t="s">
        <v>66</v>
      </c>
      <c r="C120" s="53">
        <f t="shared" ref="C120:H120" si="63">IFERROR(C113/SUM($C113:$H113),"-")</f>
        <v>0.3717201166180758</v>
      </c>
      <c r="D120" s="52">
        <f t="shared" si="63"/>
        <v>0.27113702623906705</v>
      </c>
      <c r="E120" s="52">
        <f t="shared" si="63"/>
        <v>0</v>
      </c>
      <c r="F120" s="52">
        <f t="shared" si="63"/>
        <v>0.10932944606413994</v>
      </c>
      <c r="G120" s="52">
        <f t="shared" si="63"/>
        <v>0.24781341107871721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64</v>
      </c>
      <c r="P120" s="52" t="s">
        <v>64</v>
      </c>
      <c r="Q120" s="52" t="s">
        <v>64</v>
      </c>
      <c r="R120" s="52" t="s">
        <v>64</v>
      </c>
    </row>
    <row r="121" spans="1:22" x14ac:dyDescent="0.35">
      <c r="A121" s="164"/>
      <c r="B121" s="124" t="s">
        <v>67</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3.8461538461538498E-2</v>
      </c>
      <c r="P121" s="46">
        <v>0.19230769230769201</v>
      </c>
      <c r="Q121" s="46">
        <v>0.230769230769231</v>
      </c>
      <c r="R121" s="46">
        <v>0.53846153846153799</v>
      </c>
    </row>
    <row r="122" spans="1:22" ht="14.25" customHeight="1" x14ac:dyDescent="0.35">
      <c r="A122" s="164"/>
      <c r="B122" s="123" t="s">
        <v>68</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64</v>
      </c>
      <c r="P122" s="52" t="s">
        <v>64</v>
      </c>
      <c r="Q122" s="52" t="s">
        <v>64</v>
      </c>
      <c r="R122" s="52" t="s">
        <v>64</v>
      </c>
    </row>
    <row r="123" spans="1:22" ht="14.25" customHeight="1" thickBot="1" x14ac:dyDescent="0.4">
      <c r="A123" s="164"/>
      <c r="B123" s="304" t="s">
        <v>69</v>
      </c>
      <c r="C123" s="84" t="str">
        <f t="shared" ref="C123:H123" si="69">IFERROR(C116/SUM($C116:$H116),"-")</f>
        <v>-</v>
      </c>
      <c r="D123" s="84" t="str">
        <f t="shared" si="69"/>
        <v>-</v>
      </c>
      <c r="E123" s="84" t="str">
        <f t="shared" si="69"/>
        <v>-</v>
      </c>
      <c r="F123" s="84" t="str">
        <f t="shared" si="69"/>
        <v>-</v>
      </c>
      <c r="G123" s="84" t="str">
        <f t="shared" si="69"/>
        <v>-</v>
      </c>
      <c r="H123" s="313" t="str">
        <f t="shared" si="69"/>
        <v>-</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64</v>
      </c>
      <c r="P123" s="84" t="s">
        <v>64</v>
      </c>
      <c r="Q123" s="84" t="s">
        <v>64</v>
      </c>
      <c r="R123" s="84" t="s">
        <v>64</v>
      </c>
    </row>
    <row r="124" spans="1:22" x14ac:dyDescent="0.35">
      <c r="B124" s="6"/>
      <c r="C124" s="143"/>
      <c r="D124" s="143"/>
      <c r="E124" s="143"/>
      <c r="F124" s="143"/>
      <c r="G124" s="143"/>
      <c r="H124" s="143"/>
      <c r="I124" s="143"/>
      <c r="J124" s="15"/>
      <c r="K124" s="15"/>
      <c r="L124" s="15"/>
      <c r="M124" s="15"/>
    </row>
    <row r="125" spans="1:22" x14ac:dyDescent="0.35">
      <c r="B125" s="199" t="s">
        <v>76</v>
      </c>
      <c r="C125" s="415" t="s">
        <v>53</v>
      </c>
      <c r="D125" s="416"/>
      <c r="E125" s="416"/>
      <c r="F125" s="416"/>
      <c r="G125" s="416"/>
      <c r="H125" s="416"/>
      <c r="I125" s="416"/>
      <c r="J125" s="416"/>
      <c r="K125" s="416"/>
      <c r="L125" s="416"/>
      <c r="M125" s="416"/>
      <c r="N125" s="416"/>
      <c r="O125" s="416"/>
      <c r="P125" s="416"/>
      <c r="Q125" s="416"/>
      <c r="R125" s="416"/>
      <c r="S125" s="416"/>
      <c r="T125" s="416"/>
      <c r="U125" s="416"/>
      <c r="V125" s="416"/>
    </row>
    <row r="126" spans="1:22" x14ac:dyDescent="0.35">
      <c r="C126" s="410" t="str">
        <f>$A$1</f>
        <v>Perth &amp; Kinross</v>
      </c>
      <c r="D126" s="411"/>
      <c r="E126" s="411"/>
      <c r="F126" s="411"/>
      <c r="G126" s="411"/>
      <c r="H126" s="411"/>
      <c r="I126" s="411"/>
      <c r="J126" s="411"/>
      <c r="K126" s="411"/>
      <c r="L126" s="414"/>
      <c r="M126" s="410" t="s">
        <v>55</v>
      </c>
      <c r="N126" s="411"/>
      <c r="O126" s="411"/>
      <c r="P126" s="411"/>
      <c r="Q126" s="411"/>
      <c r="R126" s="411"/>
      <c r="S126" s="411"/>
      <c r="T126" s="411"/>
      <c r="U126" s="411"/>
      <c r="V126" s="411"/>
    </row>
    <row r="127" spans="1:22" ht="27" thickBot="1" x14ac:dyDescent="0.4">
      <c r="B127" s="24" t="s">
        <v>98</v>
      </c>
      <c r="C127" s="67" t="s">
        <v>103</v>
      </c>
      <c r="D127" s="68" t="s">
        <v>104</v>
      </c>
      <c r="E127" s="68" t="s">
        <v>105</v>
      </c>
      <c r="F127" s="68" t="s">
        <v>106</v>
      </c>
      <c r="G127" s="68" t="s">
        <v>107</v>
      </c>
      <c r="H127" s="68" t="s">
        <v>108</v>
      </c>
      <c r="I127" s="68" t="s">
        <v>109</v>
      </c>
      <c r="J127" s="68" t="s">
        <v>110</v>
      </c>
      <c r="K127" s="68" t="s">
        <v>58</v>
      </c>
      <c r="L127" s="68" t="s">
        <v>59</v>
      </c>
      <c r="M127" s="67" t="s">
        <v>103</v>
      </c>
      <c r="N127" s="68" t="s">
        <v>104</v>
      </c>
      <c r="O127" s="68" t="s">
        <v>105</v>
      </c>
      <c r="P127" s="68" t="s">
        <v>106</v>
      </c>
      <c r="Q127" s="68" t="s">
        <v>107</v>
      </c>
      <c r="R127" s="68" t="s">
        <v>108</v>
      </c>
      <c r="S127" s="68" t="s">
        <v>109</v>
      </c>
      <c r="T127" s="68" t="s">
        <v>110</v>
      </c>
      <c r="U127" s="68" t="s">
        <v>58</v>
      </c>
      <c r="V127" s="68" t="s">
        <v>59</v>
      </c>
    </row>
    <row r="128" spans="1:22" x14ac:dyDescent="0.35">
      <c r="B128" s="23" t="s">
        <v>62</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63</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65</v>
      </c>
      <c r="C130" s="26">
        <v>0</v>
      </c>
      <c r="D130" s="27">
        <v>119</v>
      </c>
      <c r="E130" s="27">
        <v>100</v>
      </c>
      <c r="F130" s="27">
        <v>85</v>
      </c>
      <c r="G130" s="27">
        <v>44</v>
      </c>
      <c r="H130" s="27">
        <v>33</v>
      </c>
      <c r="I130" s="27">
        <v>27</v>
      </c>
      <c r="J130" s="27">
        <v>18</v>
      </c>
      <c r="K130" s="27">
        <v>199</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66</v>
      </c>
      <c r="C131" s="28">
        <v>0</v>
      </c>
      <c r="D131" s="29">
        <v>0</v>
      </c>
      <c r="E131" s="29">
        <v>82</v>
      </c>
      <c r="F131" s="29">
        <v>104</v>
      </c>
      <c r="G131" s="29">
        <v>0</v>
      </c>
      <c r="H131" s="29">
        <v>0</v>
      </c>
      <c r="I131" s="29">
        <v>45</v>
      </c>
      <c r="J131" s="29">
        <v>30</v>
      </c>
      <c r="K131" s="29">
        <v>170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67</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68</v>
      </c>
      <c r="C133" s="28">
        <v>0</v>
      </c>
      <c r="D133" s="29">
        <v>0</v>
      </c>
      <c r="E133" s="29">
        <v>0</v>
      </c>
      <c r="F133" s="29">
        <v>0</v>
      </c>
      <c r="G133" s="29">
        <v>0</v>
      </c>
      <c r="H133" s="29">
        <v>0</v>
      </c>
      <c r="I133" s="29">
        <v>0</v>
      </c>
      <c r="J133" s="29">
        <v>0</v>
      </c>
      <c r="K133" s="29">
        <v>2391</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69</v>
      </c>
      <c r="C134" s="26">
        <v>0</v>
      </c>
      <c r="D134" s="27">
        <v>0</v>
      </c>
      <c r="E134" s="27">
        <v>0</v>
      </c>
      <c r="F134" s="27">
        <v>0</v>
      </c>
      <c r="G134" s="27">
        <v>0</v>
      </c>
      <c r="H134" s="27">
        <v>0</v>
      </c>
      <c r="I134" s="27">
        <v>0</v>
      </c>
      <c r="J134" s="27">
        <v>0</v>
      </c>
      <c r="K134" s="27">
        <v>0</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70</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63</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65</v>
      </c>
      <c r="C137" s="54">
        <f t="shared" ref="C137:L137" si="73">IFERROR(C130/SUM($C130:$L130),"-")</f>
        <v>0</v>
      </c>
      <c r="D137" s="46">
        <f t="shared" si="73"/>
        <v>0.19040000000000001</v>
      </c>
      <c r="E137" s="46">
        <f t="shared" si="73"/>
        <v>0.16</v>
      </c>
      <c r="F137" s="46">
        <f t="shared" si="73"/>
        <v>0.13600000000000001</v>
      </c>
      <c r="G137" s="46">
        <f t="shared" si="73"/>
        <v>7.0400000000000004E-2</v>
      </c>
      <c r="H137" s="46">
        <f t="shared" si="73"/>
        <v>5.28E-2</v>
      </c>
      <c r="I137" s="46">
        <f t="shared" si="73"/>
        <v>4.3200000000000002E-2</v>
      </c>
      <c r="J137" s="46">
        <f t="shared" si="73"/>
        <v>2.8799999999999999E-2</v>
      </c>
      <c r="K137" s="46">
        <f t="shared" si="73"/>
        <v>0.31840000000000002</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66</v>
      </c>
      <c r="C138" s="53">
        <f t="shared" ref="C138:L138" si="75">IFERROR(C131/SUM($C131:$L131),"-")</f>
        <v>0</v>
      </c>
      <c r="D138" s="52">
        <f t="shared" si="75"/>
        <v>0</v>
      </c>
      <c r="E138" s="52">
        <f t="shared" si="75"/>
        <v>0.1902552204176334</v>
      </c>
      <c r="F138" s="52">
        <f t="shared" si="75"/>
        <v>0.24129930394431554</v>
      </c>
      <c r="G138" s="52">
        <f t="shared" si="75"/>
        <v>0</v>
      </c>
      <c r="H138" s="52">
        <f t="shared" si="75"/>
        <v>0</v>
      </c>
      <c r="I138" s="52">
        <f t="shared" si="75"/>
        <v>0.10440835266821345</v>
      </c>
      <c r="J138" s="52">
        <f t="shared" si="75"/>
        <v>6.9605568445475635E-2</v>
      </c>
      <c r="K138" s="52">
        <f t="shared" si="75"/>
        <v>0.39443155452436196</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67</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68</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69</v>
      </c>
      <c r="C141" s="84" t="str">
        <f t="shared" ref="C141:L141" si="81">IFERROR(C134/SUM($C134:$L134),"-")</f>
        <v>-</v>
      </c>
      <c r="D141" s="84" t="str">
        <f t="shared" si="81"/>
        <v>-</v>
      </c>
      <c r="E141" s="84" t="str">
        <f t="shared" si="81"/>
        <v>-</v>
      </c>
      <c r="F141" s="84" t="str">
        <f t="shared" si="81"/>
        <v>-</v>
      </c>
      <c r="G141" s="84" t="str">
        <f t="shared" si="81"/>
        <v>-</v>
      </c>
      <c r="H141" s="84" t="str">
        <f t="shared" si="81"/>
        <v>-</v>
      </c>
      <c r="I141" s="84" t="str">
        <f t="shared" si="81"/>
        <v>-</v>
      </c>
      <c r="J141" s="84" t="str">
        <f t="shared" si="81"/>
        <v>-</v>
      </c>
      <c r="K141" s="84" t="str">
        <f t="shared" si="81"/>
        <v>-</v>
      </c>
      <c r="L141" s="313" t="str">
        <f t="shared" si="81"/>
        <v>-</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111</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7" t="str">
        <f>$A$1</f>
        <v>Perth &amp; Kinross</v>
      </c>
      <c r="D145" s="408"/>
      <c r="E145" s="408"/>
      <c r="F145" s="408"/>
      <c r="G145" s="408"/>
      <c r="H145" s="408"/>
      <c r="I145" s="408"/>
      <c r="J145" s="408"/>
      <c r="K145" s="408"/>
      <c r="L145" s="408"/>
      <c r="M145" s="408"/>
      <c r="N145" s="408"/>
      <c r="O145" s="408"/>
      <c r="P145" s="408"/>
      <c r="Q145" s="408"/>
      <c r="R145" s="408"/>
      <c r="S145" s="409"/>
      <c r="T145" s="407" t="s">
        <v>55</v>
      </c>
      <c r="U145" s="408"/>
      <c r="V145" s="408"/>
      <c r="W145" s="408"/>
      <c r="X145" s="408"/>
      <c r="Y145" s="408"/>
      <c r="Z145" s="408"/>
      <c r="AA145" s="408"/>
      <c r="AB145" s="408"/>
      <c r="AC145" s="408"/>
      <c r="AD145" s="408"/>
      <c r="AE145" s="408"/>
      <c r="AF145" s="408"/>
      <c r="AG145" s="408"/>
      <c r="AH145" s="408"/>
      <c r="AI145" s="408"/>
      <c r="AJ145" s="408"/>
    </row>
    <row r="146" spans="2:36" ht="15" customHeight="1" x14ac:dyDescent="0.35">
      <c r="B146" s="7"/>
      <c r="C146" s="417" t="s">
        <v>112</v>
      </c>
      <c r="D146" s="418"/>
      <c r="E146" s="418"/>
      <c r="F146" s="418"/>
      <c r="G146" s="418"/>
      <c r="H146" s="418"/>
      <c r="I146" s="418"/>
      <c r="J146" s="419"/>
      <c r="K146" s="418" t="s">
        <v>113</v>
      </c>
      <c r="L146" s="418"/>
      <c r="M146" s="418"/>
      <c r="N146" s="418"/>
      <c r="O146" s="418"/>
      <c r="P146" s="418"/>
      <c r="Q146" s="418"/>
      <c r="R146" s="267"/>
      <c r="S146" s="15"/>
      <c r="T146" s="417" t="s">
        <v>112</v>
      </c>
      <c r="U146" s="418"/>
      <c r="V146" s="418"/>
      <c r="W146" s="418"/>
      <c r="X146" s="418"/>
      <c r="Y146" s="418"/>
      <c r="Z146" s="418"/>
      <c r="AA146" s="419"/>
      <c r="AB146" s="418" t="s">
        <v>113</v>
      </c>
      <c r="AC146" s="418"/>
      <c r="AD146" s="418"/>
      <c r="AE146" s="418"/>
      <c r="AF146" s="418"/>
      <c r="AG146" s="418"/>
      <c r="AH146" s="418"/>
      <c r="AI146" s="267"/>
      <c r="AJ146" s="15"/>
    </row>
    <row r="147" spans="2:36" ht="15" customHeight="1" x14ac:dyDescent="0.35">
      <c r="B147" s="7"/>
      <c r="C147" s="412" t="s">
        <v>114</v>
      </c>
      <c r="D147" s="413"/>
      <c r="E147" s="413"/>
      <c r="F147" s="413"/>
      <c r="G147" s="413" t="s">
        <v>115</v>
      </c>
      <c r="H147" s="413"/>
      <c r="I147" s="413"/>
      <c r="J147" s="9"/>
      <c r="K147" s="406" t="s">
        <v>116</v>
      </c>
      <c r="L147" s="406"/>
      <c r="M147" s="406"/>
      <c r="N147" s="406" t="s">
        <v>117</v>
      </c>
      <c r="O147" s="406"/>
      <c r="P147" s="406"/>
      <c r="Q147" s="7"/>
      <c r="R147" s="267"/>
      <c r="S147" s="15"/>
      <c r="T147" s="412" t="s">
        <v>114</v>
      </c>
      <c r="U147" s="413"/>
      <c r="V147" s="413"/>
      <c r="W147" s="413"/>
      <c r="X147" s="413" t="s">
        <v>115</v>
      </c>
      <c r="Y147" s="413"/>
      <c r="Z147" s="413"/>
      <c r="AA147" s="9"/>
      <c r="AB147" s="406" t="s">
        <v>116</v>
      </c>
      <c r="AC147" s="406"/>
      <c r="AD147" s="406"/>
      <c r="AE147" s="406" t="s">
        <v>117</v>
      </c>
      <c r="AF147" s="406"/>
      <c r="AG147" s="406"/>
      <c r="AH147" s="7"/>
      <c r="AI147" s="267"/>
      <c r="AJ147" s="15"/>
    </row>
    <row r="148" spans="2:36" ht="66" thickBot="1" x14ac:dyDescent="0.4">
      <c r="B148" s="8" t="s">
        <v>50</v>
      </c>
      <c r="C148" s="97" t="s">
        <v>118</v>
      </c>
      <c r="D148" s="98" t="s">
        <v>119</v>
      </c>
      <c r="E148" s="98" t="s">
        <v>120</v>
      </c>
      <c r="F148" s="99" t="s">
        <v>121</v>
      </c>
      <c r="G148" s="100" t="s">
        <v>122</v>
      </c>
      <c r="H148" s="98" t="s">
        <v>123</v>
      </c>
      <c r="I148" s="101" t="s">
        <v>124</v>
      </c>
      <c r="J148" s="102" t="s">
        <v>125</v>
      </c>
      <c r="K148" s="98" t="s">
        <v>126</v>
      </c>
      <c r="L148" s="98" t="s">
        <v>127</v>
      </c>
      <c r="M148" s="99" t="s">
        <v>128</v>
      </c>
      <c r="N148" s="100" t="s">
        <v>129</v>
      </c>
      <c r="O148" s="98" t="s">
        <v>130</v>
      </c>
      <c r="P148" s="101" t="s">
        <v>131</v>
      </c>
      <c r="Q148" s="103" t="s">
        <v>132</v>
      </c>
      <c r="R148" s="268" t="s">
        <v>90</v>
      </c>
      <c r="S148" s="103" t="s">
        <v>59</v>
      </c>
      <c r="T148" s="97" t="s">
        <v>118</v>
      </c>
      <c r="U148" s="98" t="s">
        <v>119</v>
      </c>
      <c r="V148" s="98" t="s">
        <v>120</v>
      </c>
      <c r="W148" s="99" t="s">
        <v>121</v>
      </c>
      <c r="X148" s="100" t="s">
        <v>122</v>
      </c>
      <c r="Y148" s="98" t="s">
        <v>123</v>
      </c>
      <c r="Z148" s="101" t="s">
        <v>124</v>
      </c>
      <c r="AA148" s="102" t="s">
        <v>125</v>
      </c>
      <c r="AB148" s="98" t="s">
        <v>126</v>
      </c>
      <c r="AC148" s="98" t="s">
        <v>127</v>
      </c>
      <c r="AD148" s="99" t="s">
        <v>128</v>
      </c>
      <c r="AE148" s="100" t="s">
        <v>129</v>
      </c>
      <c r="AF148" s="98" t="s">
        <v>130</v>
      </c>
      <c r="AG148" s="101" t="s">
        <v>131</v>
      </c>
      <c r="AH148" s="103" t="s">
        <v>132</v>
      </c>
      <c r="AI148" s="268" t="s">
        <v>90</v>
      </c>
      <c r="AJ148" s="103" t="s">
        <v>59</v>
      </c>
    </row>
    <row r="149" spans="2:36" x14ac:dyDescent="0.35">
      <c r="B149" s="75" t="s">
        <v>85</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65</v>
      </c>
      <c r="C150" s="69">
        <v>66</v>
      </c>
      <c r="D150" s="70">
        <v>0</v>
      </c>
      <c r="E150" s="70">
        <v>0</v>
      </c>
      <c r="F150" s="93">
        <v>66</v>
      </c>
      <c r="G150" s="91">
        <v>97</v>
      </c>
      <c r="H150" s="70">
        <v>8</v>
      </c>
      <c r="I150" s="95">
        <v>105</v>
      </c>
      <c r="J150" s="379">
        <f>SUM(F150,I150)</f>
        <v>171</v>
      </c>
      <c r="K150" s="70">
        <v>164</v>
      </c>
      <c r="L150" s="70">
        <v>20</v>
      </c>
      <c r="M150" s="380">
        <f>SUM(K150:L150)</f>
        <v>184</v>
      </c>
      <c r="N150" s="91">
        <v>97</v>
      </c>
      <c r="O150" s="70">
        <v>21</v>
      </c>
      <c r="P150" s="381">
        <f>SUM(N150:O150)</f>
        <v>118</v>
      </c>
      <c r="Q150" s="382">
        <f>SUM(M150,P150)</f>
        <v>302</v>
      </c>
      <c r="R150" s="383">
        <v>268</v>
      </c>
      <c r="S150" s="382">
        <v>4</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66</v>
      </c>
      <c r="C151" s="72">
        <v>0</v>
      </c>
      <c r="D151" s="73">
        <v>0</v>
      </c>
      <c r="E151" s="73">
        <v>0</v>
      </c>
      <c r="F151" s="165">
        <v>77</v>
      </c>
      <c r="G151" s="166">
        <v>0</v>
      </c>
      <c r="H151" s="73">
        <v>0</v>
      </c>
      <c r="I151" s="167">
        <v>78</v>
      </c>
      <c r="J151" s="384">
        <f t="shared" ref="J151:J154" si="83">SUM(F151,I151)</f>
        <v>155</v>
      </c>
      <c r="K151" s="73">
        <v>194</v>
      </c>
      <c r="L151" s="73">
        <v>22</v>
      </c>
      <c r="M151" s="385">
        <f t="shared" ref="M151:M154" si="84">SUM(K151:L151)</f>
        <v>216</v>
      </c>
      <c r="N151" s="166">
        <v>100</v>
      </c>
      <c r="O151" s="73">
        <v>28</v>
      </c>
      <c r="P151" s="386">
        <f t="shared" ref="P151:P154" si="85">SUM(N151:O151)</f>
        <v>128</v>
      </c>
      <c r="Q151" s="387">
        <f t="shared" ref="Q151:Q154" si="86">SUM(M151,P151)</f>
        <v>344</v>
      </c>
      <c r="R151" s="388">
        <v>186</v>
      </c>
      <c r="S151" s="387">
        <v>1</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67</v>
      </c>
      <c r="C152" s="69">
        <v>0</v>
      </c>
      <c r="D152" s="70">
        <v>0</v>
      </c>
      <c r="E152" s="70">
        <v>14</v>
      </c>
      <c r="F152" s="93">
        <v>232</v>
      </c>
      <c r="G152" s="91">
        <v>0</v>
      </c>
      <c r="H152" s="70">
        <v>0</v>
      </c>
      <c r="I152" s="95">
        <v>332</v>
      </c>
      <c r="J152" s="379">
        <f t="shared" si="83"/>
        <v>564</v>
      </c>
      <c r="K152" s="70">
        <v>536</v>
      </c>
      <c r="L152" s="70">
        <v>78</v>
      </c>
      <c r="M152" s="380">
        <f t="shared" si="84"/>
        <v>614</v>
      </c>
      <c r="N152" s="91">
        <v>397</v>
      </c>
      <c r="O152" s="70">
        <v>108</v>
      </c>
      <c r="P152" s="381">
        <f t="shared" si="85"/>
        <v>505</v>
      </c>
      <c r="Q152" s="382">
        <f t="shared" si="86"/>
        <v>1119</v>
      </c>
      <c r="R152" s="383">
        <v>1208</v>
      </c>
      <c r="S152" s="382">
        <v>72</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68</v>
      </c>
      <c r="C153" s="72">
        <v>0</v>
      </c>
      <c r="D153" s="73">
        <v>0</v>
      </c>
      <c r="E153" s="73">
        <v>0</v>
      </c>
      <c r="F153" s="165">
        <v>199</v>
      </c>
      <c r="G153" s="166">
        <v>0</v>
      </c>
      <c r="H153" s="73">
        <v>0</v>
      </c>
      <c r="I153" s="167">
        <v>289</v>
      </c>
      <c r="J153" s="384">
        <f t="shared" si="83"/>
        <v>488</v>
      </c>
      <c r="K153" s="73">
        <v>566</v>
      </c>
      <c r="L153" s="73">
        <v>100</v>
      </c>
      <c r="M153" s="385">
        <f t="shared" si="84"/>
        <v>666</v>
      </c>
      <c r="N153" s="166">
        <v>339</v>
      </c>
      <c r="O153" s="73">
        <v>163</v>
      </c>
      <c r="P153" s="386">
        <f t="shared" si="85"/>
        <v>502</v>
      </c>
      <c r="Q153" s="387">
        <f t="shared" si="86"/>
        <v>1168</v>
      </c>
      <c r="R153" s="388">
        <v>625</v>
      </c>
      <c r="S153" s="387">
        <v>61</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69</v>
      </c>
      <c r="C154" s="76">
        <v>0</v>
      </c>
      <c r="D154" s="77">
        <v>0</v>
      </c>
      <c r="E154" s="77">
        <v>0</v>
      </c>
      <c r="F154" s="315">
        <v>0</v>
      </c>
      <c r="G154" s="316">
        <v>0</v>
      </c>
      <c r="H154" s="77">
        <v>0</v>
      </c>
      <c r="I154" s="317">
        <v>0</v>
      </c>
      <c r="J154" s="389">
        <f t="shared" si="83"/>
        <v>0</v>
      </c>
      <c r="K154" s="77">
        <v>0</v>
      </c>
      <c r="L154" s="77">
        <v>0</v>
      </c>
      <c r="M154" s="390">
        <f t="shared" si="84"/>
        <v>0</v>
      </c>
      <c r="N154" s="316">
        <v>0</v>
      </c>
      <c r="O154" s="77">
        <v>0</v>
      </c>
      <c r="P154" s="391">
        <f t="shared" si="85"/>
        <v>0</v>
      </c>
      <c r="Q154" s="392">
        <f t="shared" si="86"/>
        <v>0</v>
      </c>
      <c r="R154" s="393">
        <v>0</v>
      </c>
      <c r="S154" s="392">
        <v>0</v>
      </c>
      <c r="T154" s="76">
        <v>6482</v>
      </c>
      <c r="U154" s="77">
        <v>743</v>
      </c>
      <c r="V154" s="77">
        <v>306</v>
      </c>
      <c r="W154" s="315">
        <v>22395</v>
      </c>
      <c r="X154" s="316">
        <v>7526</v>
      </c>
      <c r="Y154" s="77">
        <v>1883</v>
      </c>
      <c r="Z154" s="317">
        <v>20378</v>
      </c>
      <c r="AA154" s="389">
        <f t="shared" si="87"/>
        <v>42773</v>
      </c>
      <c r="AB154" s="77">
        <v>47737</v>
      </c>
      <c r="AC154" s="77">
        <v>9033</v>
      </c>
      <c r="AD154" s="390">
        <f t="shared" si="88"/>
        <v>56770</v>
      </c>
      <c r="AE154" s="316">
        <v>19475</v>
      </c>
      <c r="AF154" s="77">
        <v>11036</v>
      </c>
      <c r="AG154" s="391">
        <f t="shared" si="89"/>
        <v>30511</v>
      </c>
      <c r="AH154" s="392">
        <f t="shared" si="90"/>
        <v>87281</v>
      </c>
      <c r="AI154" s="393">
        <v>84048</v>
      </c>
      <c r="AJ154" s="392">
        <v>7189</v>
      </c>
    </row>
    <row r="155" spans="2:36" x14ac:dyDescent="0.35">
      <c r="B155" s="5" t="s">
        <v>86</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65</v>
      </c>
      <c r="C156" s="53">
        <f>IFERROR(C150/SUM($J150,$Q150,$R150,$S150),"-")</f>
        <v>8.859060402684564E-2</v>
      </c>
      <c r="D156" s="52">
        <f t="shared" ref="D156:F156" si="91">IFERROR(D150/SUM($J150,$Q150,$R150,$S150),"-")</f>
        <v>0</v>
      </c>
      <c r="E156" s="52">
        <f t="shared" si="91"/>
        <v>0</v>
      </c>
      <c r="F156" s="94">
        <f t="shared" si="91"/>
        <v>8.859060402684564E-2</v>
      </c>
      <c r="G156" s="92">
        <f t="shared" ref="G156:S156" si="92">IFERROR(G150/SUM($J150,$Q150,$R150,$S150),"-")</f>
        <v>0.13020134228187918</v>
      </c>
      <c r="H156" s="52">
        <f t="shared" si="92"/>
        <v>1.0738255033557046E-2</v>
      </c>
      <c r="I156" s="96">
        <f t="shared" si="92"/>
        <v>0.14093959731543623</v>
      </c>
      <c r="J156" s="250">
        <f t="shared" si="92"/>
        <v>0.22953020134228189</v>
      </c>
      <c r="K156" s="52">
        <f t="shared" si="92"/>
        <v>0.22013422818791947</v>
      </c>
      <c r="L156" s="52">
        <f t="shared" si="92"/>
        <v>2.6845637583892617E-2</v>
      </c>
      <c r="M156" s="94">
        <f t="shared" si="92"/>
        <v>0.24697986577181208</v>
      </c>
      <c r="N156" s="92">
        <f t="shared" si="92"/>
        <v>0.13020134228187918</v>
      </c>
      <c r="O156" s="52">
        <f t="shared" si="92"/>
        <v>2.8187919463087248E-2</v>
      </c>
      <c r="P156" s="96">
        <f t="shared" si="92"/>
        <v>0.15838926174496645</v>
      </c>
      <c r="Q156" s="252">
        <f t="shared" si="92"/>
        <v>0.4053691275167785</v>
      </c>
      <c r="R156" s="269">
        <f t="shared" si="92"/>
        <v>0.3597315436241611</v>
      </c>
      <c r="S156" s="252">
        <f t="shared" si="92"/>
        <v>5.3691275167785232E-3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66</v>
      </c>
      <c r="C157" s="54">
        <f t="shared" ref="C157:S157" si="94">IFERROR(C151/SUM($J151,$Q151,$R151,$S151),"-")</f>
        <v>0</v>
      </c>
      <c r="D157" s="46">
        <f t="shared" si="94"/>
        <v>0</v>
      </c>
      <c r="E157" s="46">
        <f t="shared" si="94"/>
        <v>0</v>
      </c>
      <c r="F157" s="169">
        <f t="shared" si="94"/>
        <v>0.11224489795918367</v>
      </c>
      <c r="G157" s="170">
        <f t="shared" si="94"/>
        <v>0</v>
      </c>
      <c r="H157" s="46">
        <f t="shared" si="94"/>
        <v>0</v>
      </c>
      <c r="I157" s="171">
        <f t="shared" si="94"/>
        <v>0.11370262390670553</v>
      </c>
      <c r="J157" s="251">
        <f t="shared" si="94"/>
        <v>0.22594752186588921</v>
      </c>
      <c r="K157" s="46">
        <f t="shared" si="94"/>
        <v>0.28279883381924198</v>
      </c>
      <c r="L157" s="46">
        <f t="shared" si="94"/>
        <v>3.2069970845481049E-2</v>
      </c>
      <c r="M157" s="169">
        <f t="shared" si="94"/>
        <v>0.31486880466472306</v>
      </c>
      <c r="N157" s="170">
        <f t="shared" si="94"/>
        <v>0.1457725947521866</v>
      </c>
      <c r="O157" s="46">
        <f t="shared" si="94"/>
        <v>4.0816326530612242E-2</v>
      </c>
      <c r="P157" s="171">
        <f t="shared" si="94"/>
        <v>0.18658892128279883</v>
      </c>
      <c r="Q157" s="168">
        <f t="shared" si="94"/>
        <v>0.50145772594752192</v>
      </c>
      <c r="R157" s="270">
        <f t="shared" si="94"/>
        <v>0.27113702623906705</v>
      </c>
      <c r="S157" s="168">
        <f t="shared" si="94"/>
        <v>1.4577259475218659E-3</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67</v>
      </c>
      <c r="C158" s="53">
        <f t="shared" ref="C158:S158" si="96">IFERROR(C152/SUM($J152,$Q152,$R152,$S152),"-")</f>
        <v>0</v>
      </c>
      <c r="D158" s="52">
        <f t="shared" si="96"/>
        <v>0</v>
      </c>
      <c r="E158" s="52">
        <f t="shared" si="96"/>
        <v>4.7249409382382722E-3</v>
      </c>
      <c r="F158" s="94">
        <f t="shared" si="96"/>
        <v>7.8299021262234217E-2</v>
      </c>
      <c r="G158" s="92">
        <f t="shared" si="96"/>
        <v>0</v>
      </c>
      <c r="H158" s="52">
        <f t="shared" si="96"/>
        <v>0</v>
      </c>
      <c r="I158" s="96">
        <f t="shared" si="96"/>
        <v>0.11204859939250759</v>
      </c>
      <c r="J158" s="250">
        <f t="shared" si="96"/>
        <v>0.19034762065474181</v>
      </c>
      <c r="K158" s="52">
        <f t="shared" si="96"/>
        <v>0.18089773877826526</v>
      </c>
      <c r="L158" s="52">
        <f t="shared" si="96"/>
        <v>2.632467094161323E-2</v>
      </c>
      <c r="M158" s="94">
        <f t="shared" si="96"/>
        <v>0.20722240971987851</v>
      </c>
      <c r="N158" s="92">
        <f t="shared" si="96"/>
        <v>0.1339858251771853</v>
      </c>
      <c r="O158" s="52">
        <f t="shared" si="96"/>
        <v>3.644954438069524E-2</v>
      </c>
      <c r="P158" s="96">
        <f t="shared" si="96"/>
        <v>0.17043536955788052</v>
      </c>
      <c r="Q158" s="252">
        <f t="shared" si="96"/>
        <v>0.37765777927775901</v>
      </c>
      <c r="R158" s="269">
        <f t="shared" si="96"/>
        <v>0.40769490381370233</v>
      </c>
      <c r="S158" s="252">
        <f t="shared" si="96"/>
        <v>2.4299696253796826E-2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68</v>
      </c>
      <c r="C159" s="54">
        <f t="shared" ref="C159:S160" si="98">IFERROR(C153/SUM($J153,$Q153,$R153,$S153),"-")</f>
        <v>0</v>
      </c>
      <c r="D159" s="46">
        <f t="shared" si="98"/>
        <v>0</v>
      </c>
      <c r="E159" s="46">
        <f t="shared" si="98"/>
        <v>0</v>
      </c>
      <c r="F159" s="169">
        <f t="shared" si="98"/>
        <v>8.4970111016225452E-2</v>
      </c>
      <c r="G159" s="170">
        <f t="shared" si="98"/>
        <v>0</v>
      </c>
      <c r="H159" s="46">
        <f t="shared" si="98"/>
        <v>0</v>
      </c>
      <c r="I159" s="171">
        <f t="shared" si="98"/>
        <v>0.12339880444064902</v>
      </c>
      <c r="J159" s="251">
        <f t="shared" si="98"/>
        <v>0.20836891545687447</v>
      </c>
      <c r="K159" s="46">
        <f t="shared" si="98"/>
        <v>0.24167378309137488</v>
      </c>
      <c r="L159" s="46">
        <f t="shared" si="98"/>
        <v>4.2698548249359522E-2</v>
      </c>
      <c r="M159" s="169">
        <f t="shared" si="98"/>
        <v>0.28437233134073442</v>
      </c>
      <c r="N159" s="170">
        <f t="shared" si="98"/>
        <v>0.14474807856532879</v>
      </c>
      <c r="O159" s="46">
        <f t="shared" si="98"/>
        <v>6.9598633646456021E-2</v>
      </c>
      <c r="P159" s="171">
        <f t="shared" si="98"/>
        <v>0.21434671221178481</v>
      </c>
      <c r="Q159" s="168">
        <f t="shared" si="98"/>
        <v>0.49871904355251923</v>
      </c>
      <c r="R159" s="270">
        <f t="shared" si="98"/>
        <v>0.266865926558497</v>
      </c>
      <c r="S159" s="168">
        <f t="shared" si="98"/>
        <v>2.6046114432109309E-2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69</v>
      </c>
      <c r="C160" s="353" t="str">
        <f t="shared" si="98"/>
        <v>-</v>
      </c>
      <c r="D160" s="353" t="str">
        <f t="shared" si="98"/>
        <v>-</v>
      </c>
      <c r="E160" s="353" t="str">
        <f t="shared" si="98"/>
        <v>-</v>
      </c>
      <c r="F160" s="355" t="str">
        <f t="shared" si="98"/>
        <v>-</v>
      </c>
      <c r="G160" s="353" t="str">
        <f t="shared" si="98"/>
        <v>-</v>
      </c>
      <c r="H160" s="353" t="str">
        <f t="shared" si="98"/>
        <v>-</v>
      </c>
      <c r="I160" s="356" t="str">
        <f t="shared" si="98"/>
        <v>-</v>
      </c>
      <c r="J160" s="357" t="str">
        <f t="shared" si="98"/>
        <v>-</v>
      </c>
      <c r="K160" s="353" t="str">
        <f t="shared" si="98"/>
        <v>-</v>
      </c>
      <c r="L160" s="353" t="str">
        <f t="shared" si="98"/>
        <v>-</v>
      </c>
      <c r="M160" s="355" t="str">
        <f t="shared" si="98"/>
        <v>-</v>
      </c>
      <c r="N160" s="353" t="str">
        <f t="shared" si="98"/>
        <v>-</v>
      </c>
      <c r="O160" s="353" t="str">
        <f t="shared" si="98"/>
        <v>-</v>
      </c>
      <c r="P160" s="358" t="str">
        <f t="shared" si="98"/>
        <v>-</v>
      </c>
      <c r="Q160" s="357" t="str">
        <f t="shared" si="98"/>
        <v>-</v>
      </c>
      <c r="R160" s="358" t="str">
        <f t="shared" si="98"/>
        <v>-</v>
      </c>
      <c r="S160" s="394" t="str">
        <f t="shared" si="98"/>
        <v>-</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133</v>
      </c>
    </row>
    <row r="163" spans="1:21" x14ac:dyDescent="0.35">
      <c r="A163" s="10" t="s">
        <v>134</v>
      </c>
    </row>
    <row r="164" spans="1:21" x14ac:dyDescent="0.35">
      <c r="A164" s="10" t="s">
        <v>135</v>
      </c>
    </row>
    <row r="165" spans="1:21" x14ac:dyDescent="0.35">
      <c r="A165" s="10" t="s">
        <v>136</v>
      </c>
    </row>
    <row r="166" spans="1:21" x14ac:dyDescent="0.35">
      <c r="A166" s="10" t="s">
        <v>137</v>
      </c>
    </row>
    <row r="167" spans="1:21" x14ac:dyDescent="0.35">
      <c r="A167" s="10" t="s">
        <v>138</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3" workbookViewId="0">
      <selection activeCell="C13" sqref="C13"/>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5" t="str">
        <f>Contents!A2</f>
        <v>Perth &amp; Kinross</v>
      </c>
      <c r="B1" s="405"/>
      <c r="C1" s="405"/>
      <c r="Q1" s="117"/>
    </row>
    <row r="2" spans="1:17" x14ac:dyDescent="0.35">
      <c r="A2" s="5" t="s">
        <v>139</v>
      </c>
    </row>
    <row r="3" spans="1:17" x14ac:dyDescent="0.35">
      <c r="A3" s="117" t="s">
        <v>12</v>
      </c>
    </row>
    <row r="4" spans="1:17" x14ac:dyDescent="0.35">
      <c r="A4" s="5"/>
    </row>
    <row r="5" spans="1:17" x14ac:dyDescent="0.35">
      <c r="A5" s="116" t="s">
        <v>140</v>
      </c>
      <c r="C5" s="117" t="s">
        <v>141</v>
      </c>
    </row>
    <row r="6" spans="1:17" x14ac:dyDescent="0.35">
      <c r="A6" s="116" t="s">
        <v>142</v>
      </c>
      <c r="C6" s="117" t="s">
        <v>143</v>
      </c>
    </row>
    <row r="8" spans="1:17" ht="16.5" x14ac:dyDescent="0.35">
      <c r="A8" t="s">
        <v>144</v>
      </c>
    </row>
    <row r="10" spans="1:17" x14ac:dyDescent="0.35">
      <c r="C10" s="410" t="str">
        <f>$A$1</f>
        <v>Perth &amp; Kinross</v>
      </c>
      <c r="D10" s="411"/>
      <c r="E10" s="411"/>
      <c r="F10" s="411"/>
      <c r="G10" s="411"/>
      <c r="H10" s="424"/>
      <c r="I10" s="410" t="s">
        <v>55</v>
      </c>
      <c r="J10" s="411"/>
      <c r="K10" s="411"/>
      <c r="L10" s="411"/>
      <c r="M10" s="411"/>
      <c r="N10" s="411"/>
    </row>
    <row r="11" spans="1:17" ht="15" thickBot="1" x14ac:dyDescent="0.4">
      <c r="C11" s="137" t="s">
        <v>63</v>
      </c>
      <c r="D11" s="134" t="s">
        <v>65</v>
      </c>
      <c r="E11" s="134" t="s">
        <v>66</v>
      </c>
      <c r="F11" s="134" t="s">
        <v>67</v>
      </c>
      <c r="G11" s="134" t="s">
        <v>68</v>
      </c>
      <c r="H11" s="134" t="s">
        <v>69</v>
      </c>
      <c r="I11" s="137" t="s">
        <v>63</v>
      </c>
      <c r="J11" s="134" t="s">
        <v>65</v>
      </c>
      <c r="K11" s="134" t="s">
        <v>66</v>
      </c>
      <c r="L11" s="134" t="s">
        <v>67</v>
      </c>
      <c r="M11" s="134" t="s">
        <v>68</v>
      </c>
      <c r="N11" s="134" t="s">
        <v>69</v>
      </c>
    </row>
    <row r="12" spans="1:17" x14ac:dyDescent="0.35">
      <c r="B12" s="214" t="s">
        <v>145</v>
      </c>
      <c r="C12" s="173">
        <v>1851</v>
      </c>
      <c r="D12" s="174">
        <v>1411</v>
      </c>
      <c r="E12" s="174">
        <v>659</v>
      </c>
      <c r="F12" s="174">
        <v>188</v>
      </c>
      <c r="G12" s="174">
        <v>709</v>
      </c>
      <c r="H12" s="174">
        <v>0</v>
      </c>
      <c r="I12" s="173">
        <v>56055</v>
      </c>
      <c r="J12" s="174">
        <v>43593</v>
      </c>
      <c r="K12" s="174">
        <v>35038.15</v>
      </c>
      <c r="L12" s="174">
        <v>15311.18</v>
      </c>
      <c r="M12" s="174">
        <v>18876.820400000001</v>
      </c>
      <c r="N12" s="174">
        <v>25162</v>
      </c>
    </row>
    <row r="13" spans="1:17" ht="15" thickBot="1" x14ac:dyDescent="0.4">
      <c r="B13" s="215" t="s">
        <v>146</v>
      </c>
      <c r="C13" s="212">
        <v>10162832</v>
      </c>
      <c r="D13" s="213">
        <v>6375946</v>
      </c>
      <c r="E13" s="213">
        <v>8682834</v>
      </c>
      <c r="F13" s="213">
        <v>3131449.0096999998</v>
      </c>
      <c r="G13" s="213">
        <v>4098169.8717</v>
      </c>
      <c r="H13" s="213">
        <v>0</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147</v>
      </c>
    </row>
    <row r="16" spans="1:17" ht="14.25" customHeight="1" x14ac:dyDescent="0.35">
      <c r="A16" s="5"/>
    </row>
    <row r="17" spans="1:26" ht="14.25" customHeight="1" x14ac:dyDescent="0.35">
      <c r="A17" s="5" t="s">
        <v>72</v>
      </c>
    </row>
    <row r="18" spans="1:26" ht="15" customHeight="1" x14ac:dyDescent="0.35">
      <c r="A18" s="5"/>
      <c r="B18" s="430" t="s">
        <v>148</v>
      </c>
      <c r="C18" s="410" t="str">
        <f>$A$1</f>
        <v>Perth &amp; Kinross</v>
      </c>
      <c r="D18" s="411"/>
      <c r="E18" s="411"/>
      <c r="F18" s="411"/>
      <c r="G18" s="411"/>
      <c r="H18" s="411"/>
      <c r="I18" s="411"/>
      <c r="J18" s="411"/>
      <c r="K18" s="411"/>
      <c r="L18" s="411"/>
      <c r="M18" s="411"/>
      <c r="N18" s="424"/>
      <c r="O18" s="410" t="s">
        <v>55</v>
      </c>
      <c r="P18" s="411"/>
      <c r="Q18" s="411"/>
      <c r="R18" s="411"/>
      <c r="S18" s="411"/>
      <c r="T18" s="411"/>
      <c r="U18" s="411"/>
      <c r="V18" s="411"/>
      <c r="W18" s="411"/>
      <c r="X18" s="411"/>
      <c r="Y18" s="411"/>
      <c r="Z18" s="411"/>
    </row>
    <row r="19" spans="1:26" ht="15" customHeight="1" x14ac:dyDescent="0.35">
      <c r="B19" s="430"/>
      <c r="C19" s="410" t="s">
        <v>62</v>
      </c>
      <c r="D19" s="411"/>
      <c r="E19" s="411"/>
      <c r="F19" s="411"/>
      <c r="G19" s="411"/>
      <c r="H19" s="431"/>
      <c r="I19" s="411" t="s">
        <v>70</v>
      </c>
      <c r="J19" s="411"/>
      <c r="K19" s="411"/>
      <c r="L19" s="411"/>
      <c r="M19" s="411"/>
      <c r="N19" s="424"/>
      <c r="O19" s="407" t="s">
        <v>62</v>
      </c>
      <c r="P19" s="408"/>
      <c r="Q19" s="408"/>
      <c r="R19" s="408"/>
      <c r="S19" s="408"/>
      <c r="T19" s="427"/>
      <c r="U19" s="428" t="s">
        <v>70</v>
      </c>
      <c r="V19" s="421"/>
      <c r="W19" s="421"/>
      <c r="X19" s="421"/>
      <c r="Y19" s="421"/>
      <c r="Z19" s="421"/>
    </row>
    <row r="20" spans="1:26" ht="15" thickBot="1" x14ac:dyDescent="0.4">
      <c r="B20" s="141" t="s">
        <v>149</v>
      </c>
      <c r="C20" s="105" t="s">
        <v>63</v>
      </c>
      <c r="D20" s="104" t="s">
        <v>65</v>
      </c>
      <c r="E20" s="104" t="s">
        <v>66</v>
      </c>
      <c r="F20" s="104" t="s">
        <v>67</v>
      </c>
      <c r="G20" s="104" t="s">
        <v>68</v>
      </c>
      <c r="H20" s="106" t="s">
        <v>69</v>
      </c>
      <c r="I20" s="104" t="s">
        <v>63</v>
      </c>
      <c r="J20" s="104" t="s">
        <v>65</v>
      </c>
      <c r="K20" s="104" t="s">
        <v>66</v>
      </c>
      <c r="L20" s="104" t="s">
        <v>67</v>
      </c>
      <c r="M20" s="104" t="s">
        <v>68</v>
      </c>
      <c r="N20" s="104" t="s">
        <v>69</v>
      </c>
      <c r="O20" s="105" t="s">
        <v>63</v>
      </c>
      <c r="P20" s="104" t="s">
        <v>65</v>
      </c>
      <c r="Q20" s="104" t="s">
        <v>66</v>
      </c>
      <c r="R20" s="104" t="s">
        <v>67</v>
      </c>
      <c r="S20" s="104" t="s">
        <v>68</v>
      </c>
      <c r="T20" s="106" t="s">
        <v>69</v>
      </c>
      <c r="U20" s="104" t="s">
        <v>63</v>
      </c>
      <c r="V20" s="104" t="s">
        <v>65</v>
      </c>
      <c r="W20" s="104" t="s">
        <v>66</v>
      </c>
      <c r="X20" s="104" t="s">
        <v>67</v>
      </c>
      <c r="Y20" s="104" t="s">
        <v>68</v>
      </c>
      <c r="Z20" s="104" t="s">
        <v>69</v>
      </c>
    </row>
    <row r="21" spans="1:26" x14ac:dyDescent="0.35">
      <c r="B21" s="81" t="s">
        <v>150</v>
      </c>
      <c r="C21" s="110">
        <v>241557</v>
      </c>
      <c r="D21" s="111">
        <v>183719</v>
      </c>
      <c r="E21" s="111">
        <v>235944</v>
      </c>
      <c r="F21" s="111">
        <f t="array" ref="F21">INDEX(C$38:C$65,MATCH($B21,$B$38:$B$65,0))</f>
        <v>112045.97010000001</v>
      </c>
      <c r="G21" s="111">
        <f t="array" ref="G21">INDEX(D$38:D$65,MATCH($B21,$B$38:$B$65,0))</f>
        <v>97427.14</v>
      </c>
      <c r="H21" s="112">
        <f t="array" ref="H21">INDEX(E$38:E$65,MATCH($B21,$B$38:$B$65,0))</f>
        <v>0</v>
      </c>
      <c r="I21" s="109">
        <f>IFERROR(C21/SUM(C$21:C$32),"-")</f>
        <v>2.3768669992773668E-2</v>
      </c>
      <c r="J21" s="109">
        <f t="array" ref="J21">IFERROR(D21/SUM(D$21:D$32),"-")</f>
        <v>2.8814390837061669E-2</v>
      </c>
      <c r="K21" s="109">
        <f t="array" ref="K21">IFERROR(E21/SUM(E$21:E$32),"-")</f>
        <v>2.7173616356134415E-2</v>
      </c>
      <c r="L21" s="109">
        <f t="array" ref="L21">IFERROR(F21/SUM(F$21:F$32),"-")</f>
        <v>3.5780870055021022E-2</v>
      </c>
      <c r="M21" s="109">
        <f t="array" ref="M21">IFERROR(G21/SUM(G$21:G$32),"-")</f>
        <v>2.377332884934806E-2</v>
      </c>
      <c r="N21" s="109" t="str">
        <f t="array" ref="N21">IFERROR(H21/SUM(H$21:H$32),"-")</f>
        <v>-</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151</v>
      </c>
      <c r="C22" s="113">
        <v>321486</v>
      </c>
      <c r="D22" s="114">
        <v>242670</v>
      </c>
      <c r="E22" s="114">
        <v>315400</v>
      </c>
      <c r="F22" s="114">
        <f t="array" ref="F22">INDEX(C$38:C$65,MATCH($B22,$B$38:$B$65,0))</f>
        <v>64427.399799999999</v>
      </c>
      <c r="G22" s="114">
        <f t="array" ref="G22">INDEX(D$38:D$65,MATCH($B22,$B$38:$B$65,0))</f>
        <v>46498.65</v>
      </c>
      <c r="H22" s="115">
        <f t="array" ref="H22">INDEX(E$38:E$65,MATCH($B22,$B$38:$B$65,0))</f>
        <v>0</v>
      </c>
      <c r="I22" s="20">
        <f t="array" ref="I22">IFERROR(C22/SUM(C$21:C$32),"-")</f>
        <v>3.1633505306394909E-2</v>
      </c>
      <c r="J22" s="20">
        <f t="array" ref="J22">IFERROR(D22/SUM(D$21:D$32),"-")</f>
        <v>3.8060234512651142E-2</v>
      </c>
      <c r="K22" s="20">
        <f t="array" ref="K22">IFERROR(E22/SUM(E$21:E$32),"-")</f>
        <v>3.6324545649496463E-2</v>
      </c>
      <c r="L22" s="20">
        <f t="array" ref="L22">IFERROR(F22/SUM(F$21:F$32),"-")</f>
        <v>2.0574309081971054E-2</v>
      </c>
      <c r="M22" s="20">
        <f t="array" ref="M22">IFERROR(G22/SUM(G$21:G$32),"-")</f>
        <v>1.1346198785068907E-2</v>
      </c>
      <c r="N22" s="20" t="str">
        <f t="array" ref="N22">IFERROR(H22/SUM(H$21:H$32),"-")</f>
        <v>-</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152</v>
      </c>
      <c r="C23" s="110">
        <v>117956</v>
      </c>
      <c r="D23" s="111">
        <v>140630</v>
      </c>
      <c r="E23" s="111">
        <v>158789</v>
      </c>
      <c r="F23" s="111">
        <f t="array" ref="F23">INDEX(C$38:C$65,MATCH($B23,$B$38:$B$65,0))</f>
        <v>68792.900999999998</v>
      </c>
      <c r="G23" s="111">
        <f t="array" ref="G23">INDEX(D$38:D$65,MATCH($B23,$B$38:$B$65,0))</f>
        <v>70727.740000000005</v>
      </c>
      <c r="H23" s="112">
        <f t="array" ref="H23">INDEX(E$38:E$65,MATCH($B23,$B$38:$B$65,0))</f>
        <v>0</v>
      </c>
      <c r="I23" s="109">
        <f t="array" ref="I23">IFERROR(C23/SUM(C$21:C$32),"-")</f>
        <v>1.1606607292140615E-2</v>
      </c>
      <c r="J23" s="109">
        <f t="array" ref="J23">IFERROR(D23/SUM(D$21:D$32),"-")</f>
        <v>2.2056334856035482E-2</v>
      </c>
      <c r="K23" s="109">
        <f t="array" ref="K23">IFERROR(E23/SUM(E$21:E$32),"-")</f>
        <v>1.8287692704939424E-2</v>
      </c>
      <c r="L23" s="109">
        <f t="array" ref="L23">IFERROR(F23/SUM(F$21:F$32),"-")</f>
        <v>2.1968392519535387E-2</v>
      </c>
      <c r="M23" s="109">
        <f t="array" ref="M23">IFERROR(G23/SUM(G$21:G$32),"-")</f>
        <v>1.7258371966899461E-2</v>
      </c>
      <c r="N23" s="109" t="str">
        <f t="array" ref="N23">IFERROR(H23/SUM(H$21:H$32),"-")</f>
        <v>-</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153</v>
      </c>
      <c r="C24" s="113">
        <v>640097</v>
      </c>
      <c r="D24" s="114">
        <v>589524</v>
      </c>
      <c r="E24" s="114">
        <v>659088</v>
      </c>
      <c r="F24" s="114">
        <f t="array" ref="F24">INDEX(C$38:C$65,MATCH($B24,$B$38:$B$65,0))</f>
        <v>259809.929</v>
      </c>
      <c r="G24" s="114">
        <f t="array" ref="G24">INDEX(D$38:D$65,MATCH($B24,$B$38:$B$65,0))</f>
        <v>489605.8</v>
      </c>
      <c r="H24" s="115">
        <f t="array" ref="H24">INDEX(E$38:E$65,MATCH($B24,$B$38:$B$65,0))</f>
        <v>0</v>
      </c>
      <c r="I24" s="20">
        <f t="array" ref="I24">IFERROR(C24/SUM(C$21:C$32),"-")</f>
        <v>6.2984117025647962E-2</v>
      </c>
      <c r="J24" s="20">
        <f t="array" ref="J24">IFERROR(D24/SUM(D$21:D$32),"-")</f>
        <v>9.2460632508493637E-2</v>
      </c>
      <c r="K24" s="20">
        <f t="array" ref="K24">IFERROR(E24/SUM(E$21:E$32),"-")</f>
        <v>7.5907013769928117E-2</v>
      </c>
      <c r="L24" s="20">
        <f t="array" ref="L24">IFERROR(F24/SUM(F$21:F$32),"-")</f>
        <v>8.2967957707505605E-2</v>
      </c>
      <c r="M24" s="20">
        <f t="array" ref="M24">IFERROR(G24/SUM(G$21:G$32),"-")</f>
        <v>0.11946937670497294</v>
      </c>
      <c r="N24" s="20" t="str">
        <f t="array" ref="N24">IFERROR(H24/SUM(H$21:H$32),"-")</f>
        <v>-</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154</v>
      </c>
      <c r="C25" s="110">
        <v>1474865</v>
      </c>
      <c r="D25" s="111">
        <v>1695803</v>
      </c>
      <c r="E25" s="111">
        <v>1983281</v>
      </c>
      <c r="F25" s="111">
        <f t="array" ref="F25">INDEX(C$38:C$65,MATCH($B25,$B$38:$B$65,0))</f>
        <v>924223.76960000105</v>
      </c>
      <c r="G25" s="111">
        <f t="array" ref="G25">INDEX(D$38:D$65,MATCH($B25,$B$38:$B$65,0))</f>
        <v>938660.79</v>
      </c>
      <c r="H25" s="112">
        <f t="array" ref="H25">INDEX(E$38:E$65,MATCH($B25,$B$38:$B$65,0))</f>
        <v>0</v>
      </c>
      <c r="I25" s="109">
        <f t="array" ref="I25">IFERROR(C25/SUM(C$21:C$32),"-")</f>
        <v>0.14512342622607557</v>
      </c>
      <c r="J25" s="109">
        <f t="array" ref="J25">IFERROR(D25/SUM(D$21:D$32),"-")</f>
        <v>0.26596884603476878</v>
      </c>
      <c r="K25" s="109">
        <f t="array" ref="K25">IFERROR(E25/SUM(E$21:E$32),"-")</f>
        <v>0.22841401781952758</v>
      </c>
      <c r="L25" s="109">
        <f t="array" ref="L25">IFERROR(F25/SUM(F$21:F$32),"-")</f>
        <v>0.29514252562858861</v>
      </c>
      <c r="M25" s="109">
        <f t="array" ref="M25">IFERROR(G25/SUM(G$21:G$32),"-")</f>
        <v>0.22904389514727461</v>
      </c>
      <c r="N25" s="109" t="str">
        <f t="array" ref="N25">IFERROR(H25/SUM(H$21:H$32),"-")</f>
        <v>-</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155</v>
      </c>
      <c r="C26" s="113">
        <v>797464</v>
      </c>
      <c r="D26" s="114">
        <v>742969</v>
      </c>
      <c r="E26" s="114">
        <v>795345</v>
      </c>
      <c r="F26" s="114">
        <f t="array" ref="F26">INDEX(C$38:C$65,MATCH($B26,$B$38:$B$65,0))</f>
        <v>75460.869900000005</v>
      </c>
      <c r="G26" s="114">
        <f t="array" ref="G26">INDEX(D$38:D$65,MATCH($B26,$B$38:$B$65,0))</f>
        <v>158083.26999999999</v>
      </c>
      <c r="H26" s="115">
        <f t="array" ref="H26">INDEX(E$38:E$65,MATCH($B26,$B$38:$B$65,0))</f>
        <v>0</v>
      </c>
      <c r="I26" s="20">
        <f t="array" ref="I26">IFERROR(C26/SUM(C$21:C$32),"-")</f>
        <v>7.8468678809213807E-2</v>
      </c>
      <c r="J26" s="20">
        <f t="array" ref="J26">IFERROR(D26/SUM(D$21:D$32),"-")</f>
        <v>0.11652686518988711</v>
      </c>
      <c r="K26" s="20">
        <f t="array" ref="K26">IFERROR(E26/SUM(E$21:E$32),"-")</f>
        <v>9.1599701203547143E-2</v>
      </c>
      <c r="L26" s="20">
        <f t="array" ref="L26">IFERROR(F26/SUM(F$21:F$32),"-")</f>
        <v>2.4097748252087714E-2</v>
      </c>
      <c r="M26" s="20">
        <f t="array" ref="M26">IFERROR(G26/SUM(G$21:G$32),"-")</f>
        <v>3.8574113571334216E-2</v>
      </c>
      <c r="N26" s="20" t="str">
        <f t="array" ref="N26">IFERROR(H26/SUM(H$21:H$32),"-")</f>
        <v>-</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156</v>
      </c>
      <c r="C27" s="110">
        <v>89064</v>
      </c>
      <c r="D27" s="111">
        <v>123235</v>
      </c>
      <c r="E27" s="111">
        <v>158576</v>
      </c>
      <c r="F27" s="111">
        <f t="array" ref="F27">INDEX(C$38:C$65,MATCH($B27,$B$38:$B$65,0))</f>
        <v>93754.530199999994</v>
      </c>
      <c r="G27" s="111">
        <f t="array" ref="G27">INDEX(D$38:D$65,MATCH($B27,$B$38:$B$65,0))</f>
        <v>50020.51</v>
      </c>
      <c r="H27" s="112">
        <f t="array" ref="H27">INDEX(E$38:E$65,MATCH($B27,$B$38:$B$65,0))</f>
        <v>0</v>
      </c>
      <c r="I27" s="109">
        <f t="array" ref="I27">IFERROR(C27/SUM(C$21:C$32),"-")</f>
        <v>8.7636989374615271E-3</v>
      </c>
      <c r="J27" s="109">
        <f t="array" ref="J27">IFERROR(D27/SUM(D$21:D$32),"-")</f>
        <v>1.9328112251891721E-2</v>
      </c>
      <c r="K27" s="109">
        <f t="array" ref="K27">IFERROR(E27/SUM(E$21:E$32),"-")</f>
        <v>1.8263161543800099E-2</v>
      </c>
      <c r="L27" s="109">
        <f t="array" ref="L27">IFERROR(F27/SUM(F$21:F$32),"-")</f>
        <v>2.9939663685911926E-2</v>
      </c>
      <c r="M27" s="109">
        <f t="array" ref="M27">IFERROR(G27/SUM(G$21:G$32),"-")</f>
        <v>1.2205572630399531E-2</v>
      </c>
      <c r="N27" s="109" t="str">
        <f t="array" ref="N27">IFERROR(H27/SUM(H$21:H$32),"-")</f>
        <v>-</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157</v>
      </c>
      <c r="C28" s="113">
        <v>295068</v>
      </c>
      <c r="D28" s="114">
        <v>338519</v>
      </c>
      <c r="E28" s="114">
        <v>314675</v>
      </c>
      <c r="F28" s="114">
        <f t="array" ref="F28">INDEX(C$38:C$65,MATCH($B28,$B$38:$B$65,0))</f>
        <v>154243.4999</v>
      </c>
      <c r="G28" s="114">
        <f t="array" ref="G28">INDEX(D$38:D$65,MATCH($B28,$B$38:$B$65,0))</f>
        <v>156849.35</v>
      </c>
      <c r="H28" s="115">
        <f t="array" ref="H28">INDEX(E$38:E$65,MATCH($B28,$B$38:$B$65,0))</f>
        <v>0</v>
      </c>
      <c r="I28" s="20">
        <f t="array" ref="I28">IFERROR(C28/SUM(C$21:C$32),"-")</f>
        <v>2.9034033033311975E-2</v>
      </c>
      <c r="J28" s="20">
        <f t="array" ref="J28">IFERROR(D28/SUM(D$21:D$32),"-")</f>
        <v>5.3093141002135212E-2</v>
      </c>
      <c r="K28" s="20">
        <f t="array" ref="K28">IFERROR(E28/SUM(E$21:E$32),"-")</f>
        <v>3.6241047565806282E-2</v>
      </c>
      <c r="L28" s="20">
        <f t="array" ref="L28">IFERROR(F28/SUM(F$21:F$32),"-")</f>
        <v>4.9256270634525458E-2</v>
      </c>
      <c r="M28" s="20">
        <f t="array" ref="M28">IFERROR(G28/SUM(G$21:G$32),"-")</f>
        <v>3.8273023075053744E-2</v>
      </c>
      <c r="N28" s="20" t="str">
        <f t="array" ref="N28">IFERROR(H28/SUM(H$21:H$32),"-")</f>
        <v>-</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158</v>
      </c>
      <c r="C29" s="110">
        <v>0</v>
      </c>
      <c r="D29" s="111">
        <v>0</v>
      </c>
      <c r="E29" s="111">
        <v>8400</v>
      </c>
      <c r="F29" s="111">
        <f t="array" ref="F29">INDEX(C$38:C$65,MATCH($B29,$B$38:$B$65,0))</f>
        <v>16416.599999999999</v>
      </c>
      <c r="G29" s="111">
        <f t="array" ref="G29">INDEX(D$38:D$65,MATCH($B29,$B$38:$B$65,0))</f>
        <v>0</v>
      </c>
      <c r="H29" s="112">
        <f t="array" ref="H29">INDEX(E$38:E$65,MATCH($B29,$B$38:$B$65,0))</f>
        <v>0</v>
      </c>
      <c r="I29" s="109">
        <f t="array" ref="I29">IFERROR(C29/SUM(C$21:C$32),"-")</f>
        <v>0</v>
      </c>
      <c r="J29" s="109">
        <f t="array" ref="J29">IFERROR(D29/SUM(D$21:D$32),"-")</f>
        <v>0</v>
      </c>
      <c r="K29" s="109">
        <f t="array" ref="K29">IFERROR(E29/SUM(E$21:E$32),"-")</f>
        <v>9.6742607310009614E-4</v>
      </c>
      <c r="L29" s="109">
        <f t="array" ref="L29">IFERROR(F29/SUM(F$21:F$32),"-")</f>
        <v>5.2424931554522552E-3</v>
      </c>
      <c r="M29" s="109">
        <f t="array" ref="M29">IFERROR(G29/SUM(G$21:G$32),"-")</f>
        <v>0</v>
      </c>
      <c r="N29" s="109" t="str">
        <f t="array" ref="N29">IFERROR(H29/SUM(H$21:H$32),"-")</f>
        <v>-</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159</v>
      </c>
      <c r="C30" s="113">
        <v>1214233</v>
      </c>
      <c r="D30" s="114">
        <v>810553</v>
      </c>
      <c r="E30" s="114">
        <v>1449948</v>
      </c>
      <c r="F30" s="114">
        <f t="array" ref="F30">INDEX(C$38:C$65,MATCH($B30,$B$38:$B$65,0))</f>
        <v>628698.24939999997</v>
      </c>
      <c r="G30" s="114">
        <f t="array" ref="G30">INDEX(D$38:D$65,MATCH($B30,$B$38:$B$65,0))</f>
        <v>597844.06999999995</v>
      </c>
      <c r="H30" s="115">
        <f t="array" ref="H30">INDEX(E$38:E$65,MATCH($B30,$B$38:$B$65,0))</f>
        <v>0</v>
      </c>
      <c r="I30" s="20">
        <f t="array" ref="I30">IFERROR(C30/SUM(C$21:C$32),"-")</f>
        <v>0.11947781878122161</v>
      </c>
      <c r="J30" s="20">
        <f t="array" ref="J30">IFERROR(D30/SUM(D$21:D$32),"-")</f>
        <v>0.12712670402164636</v>
      </c>
      <c r="K30" s="20">
        <f t="array" ref="K30">IFERROR(E30/SUM(E$21:E$32),"-")</f>
        <v>0.16699017855230217</v>
      </c>
      <c r="L30" s="20">
        <f t="array" ref="L30">IFERROR(F30/SUM(F$21:F$32),"-")</f>
        <v>0.20076911597555613</v>
      </c>
      <c r="M30" s="20">
        <f t="array" ref="M30">IFERROR(G30/SUM(G$21:G$32),"-")</f>
        <v>0.14588074407955176</v>
      </c>
      <c r="N30" s="20" t="str">
        <f t="array" ref="N30">IFERROR(H30/SUM(H$21:H$32),"-")</f>
        <v>-</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160</v>
      </c>
      <c r="C31" s="110">
        <v>172376</v>
      </c>
      <c r="D31" s="111">
        <v>133362</v>
      </c>
      <c r="E31" s="111">
        <v>149944</v>
      </c>
      <c r="F31" s="111">
        <f t="array" ref="F31">INDEX(C$38:C$65,MATCH($B31,$B$38:$B$65,0))</f>
        <v>101357.4497</v>
      </c>
      <c r="G31" s="111">
        <f t="array" ref="G31">INDEX(D$38:D$65,MATCH($B31,$B$38:$B$65,0))</f>
        <v>158576.82</v>
      </c>
      <c r="H31" s="112">
        <f t="array" ref="H31">INDEX(E$38:E$65,MATCH($B31,$B$38:$B$65,0))</f>
        <v>0</v>
      </c>
      <c r="I31" s="109">
        <f t="array" ref="I31">IFERROR(C31/SUM(C$21:C$32),"-")</f>
        <v>1.6961413905100468E-2</v>
      </c>
      <c r="J31" s="109">
        <f t="array" ref="J31">IFERROR(D31/SUM(D$21:D$32),"-")</f>
        <v>2.091642557825929E-2</v>
      </c>
      <c r="K31" s="109">
        <f t="array" ref="K31">IFERROR(E31/SUM(E$21:E$32),"-")</f>
        <v>1.7269016083919144E-2</v>
      </c>
      <c r="L31" s="109">
        <f t="array" ref="L31">IFERROR(F31/SUM(F$21:F$32),"-")</f>
        <v>3.2367587460640224E-2</v>
      </c>
      <c r="M31" s="109">
        <f t="array" ref="M31">IFERROR(G31/SUM(G$21:G$32),"-")</f>
        <v>3.8694545377641949E-2</v>
      </c>
      <c r="N31" s="109" t="str">
        <f t="array" ref="N31">IFERROR(H31/SUM(H$21:H$32),"-")</f>
        <v>-</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161</v>
      </c>
      <c r="C32" s="186">
        <v>4798666</v>
      </c>
      <c r="D32" s="187">
        <v>1374962</v>
      </c>
      <c r="E32" s="187">
        <v>2453444</v>
      </c>
      <c r="F32" s="187">
        <f t="array" ref="F32">IFERROR(SUM((INDEX(C$38:C$65,MATCH($B32,$B$38:$B$65,0))),C40,C43,C45,C46,C48,C49,C50,C52,C59,C60),"-")</f>
        <v>632217.84109999985</v>
      </c>
      <c r="G32" s="187">
        <f t="array" ref="G32">IFERROR(SUM((INDEX(D$38:D$65,MATCH($B32,$B$38:$B$65,0))),D40,D43,D45,D46,D48,D49,D50,D52,D59,D60),"-")</f>
        <v>1333875.73</v>
      </c>
      <c r="H32" s="188">
        <f t="array" ref="H32">IFERROR(SUM((INDEX(E$38:E$65,MATCH($B32,$B$38:$B$65,0))),E40,E43,E45,E46,E48,E49,E50,E52,E59,E60),"-")</f>
        <v>0</v>
      </c>
      <c r="I32" s="185">
        <f t="array" ref="I32">IFERROR(C32/SUM(C$21:C$32),"-")</f>
        <v>0.47217803069065789</v>
      </c>
      <c r="J32" s="185">
        <f t="array" ref="J32">IFERROR(D32/SUM(D$21:D$32),"-")</f>
        <v>0.21564831320716957</v>
      </c>
      <c r="K32" s="185">
        <f t="array" ref="K32">IFERROR(E32/SUM(E$21:E$32),"-")</f>
        <v>0.28256258267749906</v>
      </c>
      <c r="L32" s="185">
        <f t="array" ref="L32">IFERROR(F32/SUM(F$21:F$32),"-")</f>
        <v>0.20189306584320449</v>
      </c>
      <c r="M32" s="185">
        <f t="array" ref="M32">IFERROR(G32/SUM(G$21:G$32),"-")</f>
        <v>0.3254808298124548</v>
      </c>
      <c r="N32" s="185" t="str">
        <f t="array" ref="N32">IFERROR(H32/SUM(H$21:H$32),"-")</f>
        <v>-</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76</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0" t="s">
        <v>148</v>
      </c>
      <c r="C35" s="410" t="str">
        <f>$A$1</f>
        <v>Perth &amp; Kinross</v>
      </c>
      <c r="D35" s="411"/>
      <c r="E35" s="411"/>
      <c r="F35" s="411"/>
      <c r="G35" s="411"/>
      <c r="H35" s="424"/>
      <c r="I35" s="410" t="s">
        <v>55</v>
      </c>
      <c r="J35" s="411"/>
      <c r="K35" s="411"/>
      <c r="L35" s="411"/>
      <c r="M35" s="411"/>
      <c r="N35" s="411"/>
    </row>
    <row r="36" spans="1:20" ht="15" customHeight="1" x14ac:dyDescent="0.35">
      <c r="B36" s="430"/>
      <c r="C36" s="407" t="s">
        <v>62</v>
      </c>
      <c r="D36" s="408"/>
      <c r="E36" s="427"/>
      <c r="F36" s="408" t="s">
        <v>70</v>
      </c>
      <c r="G36" s="408"/>
      <c r="H36" s="409"/>
      <c r="I36" s="407" t="s">
        <v>62</v>
      </c>
      <c r="J36" s="408"/>
      <c r="K36" s="427"/>
      <c r="L36" s="429" t="s">
        <v>70</v>
      </c>
      <c r="M36" s="408"/>
      <c r="N36" s="408"/>
    </row>
    <row r="37" spans="1:20" ht="17" thickBot="1" x14ac:dyDescent="0.4">
      <c r="B37" s="141" t="s">
        <v>162</v>
      </c>
      <c r="C37" s="105" t="s">
        <v>67</v>
      </c>
      <c r="D37" s="104" t="s">
        <v>68</v>
      </c>
      <c r="E37" s="106" t="s">
        <v>69</v>
      </c>
      <c r="F37" s="104" t="s">
        <v>67</v>
      </c>
      <c r="G37" s="104" t="s">
        <v>68</v>
      </c>
      <c r="H37" s="106" t="s">
        <v>69</v>
      </c>
      <c r="I37" s="105" t="s">
        <v>67</v>
      </c>
      <c r="J37" s="104" t="s">
        <v>68</v>
      </c>
      <c r="K37" s="106" t="s">
        <v>69</v>
      </c>
      <c r="L37" s="198" t="s">
        <v>67</v>
      </c>
      <c r="M37" s="104" t="s">
        <v>68</v>
      </c>
      <c r="N37" s="104" t="s">
        <v>69</v>
      </c>
    </row>
    <row r="38" spans="1:20" x14ac:dyDescent="0.35">
      <c r="B38" s="177" t="s">
        <v>150</v>
      </c>
      <c r="C38" s="272">
        <v>112045.97010000001</v>
      </c>
      <c r="D38" s="318">
        <v>97427.14</v>
      </c>
      <c r="E38" s="273">
        <v>0</v>
      </c>
      <c r="F38" s="178">
        <f t="shared" ref="F38:H65" si="0">IFERROR((C38/SUM(C$38:C$54,C$58:C$61,C$65)),"-")</f>
        <v>3.5780870055021022E-2</v>
      </c>
      <c r="G38" s="178">
        <f t="shared" ref="G38:G65" si="1">IFERROR((D38/SUM(D$38:D$54,D$58:D$61,D$65)),"-")</f>
        <v>2.3773328849348064E-2</v>
      </c>
      <c r="H38" s="361" t="str">
        <f t="shared" si="0"/>
        <v>-</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151</v>
      </c>
      <c r="C39" s="113">
        <v>64427.399799999999</v>
      </c>
      <c r="D39" s="114">
        <v>46498.65</v>
      </c>
      <c r="E39" s="115">
        <v>0</v>
      </c>
      <c r="F39" s="20">
        <f t="shared" si="0"/>
        <v>2.0574309081971054E-2</v>
      </c>
      <c r="G39" s="20">
        <f t="shared" si="1"/>
        <v>1.1346198785068907E-2</v>
      </c>
      <c r="H39" s="362" t="str">
        <f t="shared" si="0"/>
        <v>-</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163</v>
      </c>
      <c r="C40" s="110">
        <v>13489.89</v>
      </c>
      <c r="D40" s="111">
        <v>324806.48</v>
      </c>
      <c r="E40" s="112">
        <v>0</v>
      </c>
      <c r="F40" s="109">
        <f t="shared" si="0"/>
        <v>4.3078747117432249E-3</v>
      </c>
      <c r="G40" s="109">
        <f t="shared" si="1"/>
        <v>7.9256470645029664E-2</v>
      </c>
      <c r="H40" s="363" t="str">
        <f t="shared" si="0"/>
        <v>-</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152</v>
      </c>
      <c r="C41" s="113">
        <v>68792.900999999998</v>
      </c>
      <c r="D41" s="114">
        <v>70727.740000000005</v>
      </c>
      <c r="E41" s="115">
        <v>0</v>
      </c>
      <c r="F41" s="20">
        <f t="shared" si="0"/>
        <v>2.1968392519535387E-2</v>
      </c>
      <c r="G41" s="20">
        <f t="shared" si="1"/>
        <v>1.7258371966899461E-2</v>
      </c>
      <c r="H41" s="362" t="str">
        <f t="shared" si="0"/>
        <v>-</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153</v>
      </c>
      <c r="C42" s="110">
        <v>259809.929</v>
      </c>
      <c r="D42" s="111">
        <v>489605.8</v>
      </c>
      <c r="E42" s="112">
        <v>0</v>
      </c>
      <c r="F42" s="109">
        <f t="shared" si="0"/>
        <v>8.2967957707505605E-2</v>
      </c>
      <c r="G42" s="109">
        <f t="shared" si="1"/>
        <v>0.11946937670497296</v>
      </c>
      <c r="H42" s="363" t="str">
        <f t="shared" si="0"/>
        <v>-</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164</v>
      </c>
      <c r="C43" s="113">
        <v>1343.4804999999999</v>
      </c>
      <c r="D43" s="114">
        <v>10977.73</v>
      </c>
      <c r="E43" s="115">
        <v>0</v>
      </c>
      <c r="F43" s="20">
        <f t="shared" si="0"/>
        <v>4.2902838137821311E-4</v>
      </c>
      <c r="G43" s="20">
        <f t="shared" si="1"/>
        <v>2.6786908176649107E-3</v>
      </c>
      <c r="H43" s="362" t="str">
        <f t="shared" si="0"/>
        <v>-</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154</v>
      </c>
      <c r="C44" s="110">
        <v>924223.76960000105</v>
      </c>
      <c r="D44" s="111">
        <v>938660.79</v>
      </c>
      <c r="E44" s="112">
        <v>0</v>
      </c>
      <c r="F44" s="109">
        <f t="shared" si="0"/>
        <v>0.29514252562858861</v>
      </c>
      <c r="G44" s="109">
        <f t="shared" si="1"/>
        <v>0.22904389514727463</v>
      </c>
      <c r="H44" s="363" t="str">
        <f t="shared" si="0"/>
        <v>-</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165</v>
      </c>
      <c r="C45" s="113">
        <v>0</v>
      </c>
      <c r="D45" s="114">
        <v>0</v>
      </c>
      <c r="E45" s="115">
        <v>0</v>
      </c>
      <c r="F45" s="20">
        <f t="shared" si="0"/>
        <v>0</v>
      </c>
      <c r="G45" s="20">
        <f t="shared" si="1"/>
        <v>0</v>
      </c>
      <c r="H45" s="362" t="str">
        <f t="shared" si="0"/>
        <v>-</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166</v>
      </c>
      <c r="C46" s="110">
        <v>820</v>
      </c>
      <c r="D46" s="111">
        <v>11720</v>
      </c>
      <c r="E46" s="112">
        <v>0</v>
      </c>
      <c r="F46" s="109">
        <f t="shared" si="0"/>
        <v>2.618596047580406E-4</v>
      </c>
      <c r="G46" s="109">
        <f t="shared" si="1"/>
        <v>2.8598131292200441E-3</v>
      </c>
      <c r="H46" s="363" t="str">
        <f t="shared" si="0"/>
        <v>-</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156</v>
      </c>
      <c r="C47" s="113">
        <v>93754.530199999994</v>
      </c>
      <c r="D47" s="114">
        <v>50020.51</v>
      </c>
      <c r="E47" s="115">
        <v>0</v>
      </c>
      <c r="F47" s="20">
        <f t="shared" si="0"/>
        <v>2.9939663685911926E-2</v>
      </c>
      <c r="G47" s="20">
        <f t="shared" si="1"/>
        <v>1.2205572630399531E-2</v>
      </c>
      <c r="H47" s="362" t="str">
        <f t="shared" si="0"/>
        <v>-</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167</v>
      </c>
      <c r="C48" s="110">
        <v>10781.36</v>
      </c>
      <c r="D48" s="111">
        <v>22414.59</v>
      </c>
      <c r="E48" s="112">
        <v>0</v>
      </c>
      <c r="F48" s="109">
        <f t="shared" si="0"/>
        <v>3.4429300833587182E-3</v>
      </c>
      <c r="G48" s="109">
        <f t="shared" si="1"/>
        <v>5.4694145706556578E-3</v>
      </c>
      <c r="H48" s="363" t="str">
        <f t="shared" si="0"/>
        <v>-</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168</v>
      </c>
      <c r="C49" s="113">
        <v>0</v>
      </c>
      <c r="D49" s="114">
        <v>0</v>
      </c>
      <c r="E49" s="115">
        <v>0</v>
      </c>
      <c r="F49" s="20">
        <f t="shared" si="0"/>
        <v>0</v>
      </c>
      <c r="G49" s="20">
        <f t="shared" si="1"/>
        <v>0</v>
      </c>
      <c r="H49" s="362" t="str">
        <f t="shared" si="0"/>
        <v>-</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169</v>
      </c>
      <c r="C50" s="110">
        <v>45748.970200000003</v>
      </c>
      <c r="D50" s="111">
        <v>15559.54</v>
      </c>
      <c r="E50" s="112">
        <v>0</v>
      </c>
      <c r="F50" s="109">
        <f t="shared" si="0"/>
        <v>1.4609521042267535E-2</v>
      </c>
      <c r="G50" s="109">
        <f t="shared" si="1"/>
        <v>3.7967045031249529E-3</v>
      </c>
      <c r="H50" s="363" t="str">
        <f t="shared" si="0"/>
        <v>-</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155</v>
      </c>
      <c r="C51" s="113">
        <v>75460.869900000005</v>
      </c>
      <c r="D51" s="114">
        <v>158083.26999999999</v>
      </c>
      <c r="E51" s="115">
        <v>0</v>
      </c>
      <c r="F51" s="20">
        <f t="shared" si="0"/>
        <v>2.4097748252087714E-2</v>
      </c>
      <c r="G51" s="20">
        <f t="shared" si="1"/>
        <v>3.8574113571334223E-2</v>
      </c>
      <c r="H51" s="362" t="str">
        <f t="shared" si="0"/>
        <v>-</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170</v>
      </c>
      <c r="C52" s="110">
        <v>180</v>
      </c>
      <c r="D52" s="111">
        <v>473.32</v>
      </c>
      <c r="E52" s="112">
        <v>0</v>
      </c>
      <c r="F52" s="109">
        <f t="shared" si="0"/>
        <v>5.7481376654204036E-5</v>
      </c>
      <c r="G52" s="109">
        <f t="shared" si="1"/>
        <v>1.1549545651215283E-4</v>
      </c>
      <c r="H52" s="363" t="str">
        <f t="shared" si="0"/>
        <v>-</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159</v>
      </c>
      <c r="C53" s="113">
        <v>628698.24939999997</v>
      </c>
      <c r="D53" s="114">
        <v>597844.06999999995</v>
      </c>
      <c r="E53" s="115">
        <v>0</v>
      </c>
      <c r="F53" s="20">
        <f t="shared" si="0"/>
        <v>0.20076911597555613</v>
      </c>
      <c r="G53" s="20">
        <f t="shared" si="1"/>
        <v>0.14588074407955179</v>
      </c>
      <c r="H53" s="362" t="str">
        <f t="shared" si="0"/>
        <v>-</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157</v>
      </c>
      <c r="C54" s="110">
        <v>154243.4999</v>
      </c>
      <c r="D54" s="111">
        <v>156849.35</v>
      </c>
      <c r="E54" s="112">
        <v>0</v>
      </c>
      <c r="F54" s="109">
        <f t="shared" si="0"/>
        <v>4.9256270634525458E-2</v>
      </c>
      <c r="G54" s="109">
        <f t="shared" si="1"/>
        <v>3.8273023075053751E-2</v>
      </c>
      <c r="H54" s="363" t="str">
        <f t="shared" si="0"/>
        <v>-</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171</v>
      </c>
      <c r="C55" s="274">
        <v>0</v>
      </c>
      <c r="D55" s="319">
        <v>0</v>
      </c>
      <c r="E55" s="275">
        <v>0</v>
      </c>
      <c r="F55" s="180">
        <f t="shared" si="0"/>
        <v>0</v>
      </c>
      <c r="G55" s="180">
        <f t="shared" si="1"/>
        <v>0</v>
      </c>
      <c r="H55" s="364" t="str">
        <f t="shared" si="0"/>
        <v>-</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172</v>
      </c>
      <c r="C56" s="276">
        <v>0</v>
      </c>
      <c r="D56" s="320">
        <v>0</v>
      </c>
      <c r="E56" s="277">
        <v>0</v>
      </c>
      <c r="F56" s="182">
        <f t="shared" si="0"/>
        <v>0</v>
      </c>
      <c r="G56" s="182">
        <f t="shared" si="1"/>
        <v>0</v>
      </c>
      <c r="H56" s="365" t="str">
        <f t="shared" si="0"/>
        <v>-</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173</v>
      </c>
      <c r="C57" s="278">
        <v>0</v>
      </c>
      <c r="D57" s="321">
        <v>0</v>
      </c>
      <c r="E57" s="279">
        <v>0</v>
      </c>
      <c r="F57" s="184">
        <f t="shared" si="0"/>
        <v>0</v>
      </c>
      <c r="G57" s="184">
        <f t="shared" si="1"/>
        <v>0</v>
      </c>
      <c r="H57" s="366" t="str">
        <f t="shared" si="0"/>
        <v>-</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158</v>
      </c>
      <c r="C58" s="113">
        <v>16416.599999999999</v>
      </c>
      <c r="D58" s="114">
        <v>0</v>
      </c>
      <c r="E58" s="115">
        <v>0</v>
      </c>
      <c r="F58" s="20">
        <f t="shared" si="0"/>
        <v>5.2424931554522552E-3</v>
      </c>
      <c r="G58" s="20">
        <f t="shared" si="1"/>
        <v>0</v>
      </c>
      <c r="H58" s="362" t="str">
        <f t="shared" si="0"/>
        <v>-</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174</v>
      </c>
      <c r="C59" s="110">
        <v>0</v>
      </c>
      <c r="D59" s="111">
        <v>0</v>
      </c>
      <c r="E59" s="112">
        <v>0</v>
      </c>
      <c r="F59" s="109">
        <f t="shared" si="0"/>
        <v>0</v>
      </c>
      <c r="G59" s="109">
        <f t="shared" si="1"/>
        <v>0</v>
      </c>
      <c r="H59" s="363" t="str">
        <f t="shared" si="0"/>
        <v>-</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175</v>
      </c>
      <c r="C60" s="113">
        <v>33192.849800000004</v>
      </c>
      <c r="D60" s="114">
        <v>41810.379999999997</v>
      </c>
      <c r="E60" s="115">
        <v>0</v>
      </c>
      <c r="F60" s="20">
        <f t="shared" si="0"/>
        <v>1.0599837231001229E-2</v>
      </c>
      <c r="G60" s="20">
        <f t="shared" si="1"/>
        <v>1.020220765031392E-2</v>
      </c>
      <c r="H60" s="362" t="str">
        <f t="shared" si="0"/>
        <v>-</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176</v>
      </c>
      <c r="C61" s="110">
        <v>101357.4497</v>
      </c>
      <c r="D61" s="111">
        <v>158576.82</v>
      </c>
      <c r="E61" s="112">
        <v>0</v>
      </c>
      <c r="F61" s="109">
        <f t="shared" si="0"/>
        <v>3.2367587460640224E-2</v>
      </c>
      <c r="G61" s="109">
        <f t="shared" si="1"/>
        <v>3.8694545377641949E-2</v>
      </c>
      <c r="H61" s="363" t="str">
        <f t="shared" si="0"/>
        <v>-</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177</v>
      </c>
      <c r="C62" s="274">
        <v>50789.509700000002</v>
      </c>
      <c r="D62" s="319">
        <v>104549.46</v>
      </c>
      <c r="E62" s="275">
        <v>0</v>
      </c>
      <c r="F62" s="180">
        <f t="shared" si="0"/>
        <v>1.6219171873044721E-2</v>
      </c>
      <c r="G62" s="180">
        <f t="shared" si="1"/>
        <v>2.5511255832838382E-2</v>
      </c>
      <c r="H62" s="364" t="str">
        <f t="shared" si="0"/>
        <v>-</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178</v>
      </c>
      <c r="C63" s="276">
        <v>5026.6799000000001</v>
      </c>
      <c r="D63" s="320">
        <v>14360.3</v>
      </c>
      <c r="E63" s="277">
        <v>0</v>
      </c>
      <c r="F63" s="182">
        <f t="shared" si="0"/>
        <v>1.6052248925112038E-3</v>
      </c>
      <c r="G63" s="182">
        <f t="shared" si="1"/>
        <v>3.5040763207797435E-3</v>
      </c>
      <c r="H63" s="365" t="str">
        <f t="shared" si="0"/>
        <v>-</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179</v>
      </c>
      <c r="C64" s="278">
        <v>23028.620200000001</v>
      </c>
      <c r="D64" s="321">
        <v>25202.82</v>
      </c>
      <c r="E64" s="279">
        <v>0</v>
      </c>
      <c r="F64" s="184">
        <f t="shared" si="0"/>
        <v>7.3539821752378418E-3</v>
      </c>
      <c r="G64" s="184">
        <f t="shared" si="1"/>
        <v>6.1497743625741905E-3</v>
      </c>
      <c r="H64" s="366" t="str">
        <f t="shared" si="0"/>
        <v>-</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161</v>
      </c>
      <c r="C65" s="280">
        <v>526661.29059999995</v>
      </c>
      <c r="D65" s="322">
        <v>906113.69</v>
      </c>
      <c r="E65" s="281">
        <v>0</v>
      </c>
      <c r="F65" s="190">
        <f t="shared" si="0"/>
        <v>0.16818453341204337</v>
      </c>
      <c r="G65" s="190">
        <f t="shared" si="1"/>
        <v>0.2211020330399335</v>
      </c>
      <c r="H65" s="367" t="str">
        <f t="shared" si="0"/>
        <v>-</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180</v>
      </c>
    </row>
    <row r="68" spans="1:14" x14ac:dyDescent="0.35">
      <c r="A68" s="10" t="s">
        <v>181</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5" t="str">
        <f>Contents!A2</f>
        <v>Perth &amp; Kinross</v>
      </c>
      <c r="B1" s="405"/>
      <c r="C1" s="405"/>
      <c r="O1" s="117"/>
    </row>
    <row r="2" spans="1:15" x14ac:dyDescent="0.35">
      <c r="A2" s="5" t="s">
        <v>9</v>
      </c>
    </row>
    <row r="3" spans="1:15" x14ac:dyDescent="0.35">
      <c r="A3" s="117" t="s">
        <v>12</v>
      </c>
    </row>
    <row r="4" spans="1:15" x14ac:dyDescent="0.35">
      <c r="A4" s="5"/>
    </row>
    <row r="5" spans="1:15" x14ac:dyDescent="0.35">
      <c r="A5" s="116" t="s">
        <v>182</v>
      </c>
      <c r="C5" s="117" t="s">
        <v>183</v>
      </c>
    </row>
    <row r="6" spans="1:15" x14ac:dyDescent="0.35">
      <c r="A6" s="116" t="s">
        <v>184</v>
      </c>
      <c r="C6" s="117" t="s">
        <v>185</v>
      </c>
    </row>
    <row r="7" spans="1:15" x14ac:dyDescent="0.35">
      <c r="A7" s="116"/>
      <c r="C7" s="117"/>
    </row>
    <row r="8" spans="1:15" x14ac:dyDescent="0.35">
      <c r="A8" t="s">
        <v>186</v>
      </c>
      <c r="B8"/>
      <c r="C8"/>
      <c r="D8"/>
      <c r="E8"/>
    </row>
    <row r="9" spans="1:15" x14ac:dyDescent="0.35">
      <c r="A9" s="5"/>
    </row>
    <row r="10" spans="1:15" x14ac:dyDescent="0.35">
      <c r="B10" s="432" t="s">
        <v>182</v>
      </c>
      <c r="C10" s="407" t="str">
        <f>$A$1</f>
        <v>Perth &amp; Kinross</v>
      </c>
      <c r="D10" s="408"/>
      <c r="E10" s="408"/>
      <c r="F10" s="407" t="s">
        <v>55</v>
      </c>
      <c r="G10" s="408"/>
      <c r="H10" s="408"/>
    </row>
    <row r="11" spans="1:15" ht="15" thickBot="1" x14ac:dyDescent="0.4">
      <c r="B11" s="433"/>
      <c r="C11" s="118" t="s">
        <v>187</v>
      </c>
      <c r="D11" s="83" t="s">
        <v>188</v>
      </c>
      <c r="E11" s="147" t="s">
        <v>189</v>
      </c>
      <c r="F11" s="118" t="s">
        <v>187</v>
      </c>
      <c r="G11" s="83" t="s">
        <v>188</v>
      </c>
      <c r="H11" s="147" t="s">
        <v>189</v>
      </c>
    </row>
    <row r="12" spans="1:15" x14ac:dyDescent="0.35">
      <c r="B12" s="75" t="s">
        <v>62</v>
      </c>
      <c r="C12" s="25"/>
      <c r="D12" s="80"/>
      <c r="E12" s="80"/>
      <c r="F12" s="25"/>
      <c r="G12" s="80"/>
      <c r="H12" s="80"/>
    </row>
    <row r="13" spans="1:15" x14ac:dyDescent="0.35">
      <c r="B13" s="123" t="s">
        <v>63</v>
      </c>
      <c r="C13" s="119">
        <v>208979</v>
      </c>
      <c r="D13" s="120">
        <v>207089</v>
      </c>
      <c r="E13" s="125">
        <f>SUM(C13:D13)</f>
        <v>416068</v>
      </c>
      <c r="F13" s="119">
        <v>14382414.17</v>
      </c>
      <c r="G13" s="120">
        <v>12300227.789999999</v>
      </c>
      <c r="H13" s="125">
        <f>SUM(F13:G13)</f>
        <v>26682641.960000001</v>
      </c>
    </row>
    <row r="14" spans="1:15" x14ac:dyDescent="0.35">
      <c r="B14" s="124" t="s">
        <v>65</v>
      </c>
      <c r="C14" s="121">
        <v>0</v>
      </c>
      <c r="D14" s="122">
        <v>163766</v>
      </c>
      <c r="E14" s="126">
        <f t="shared" ref="E14:E18" si="0">SUM(C14:D14)</f>
        <v>163766</v>
      </c>
      <c r="F14" s="121">
        <v>14914416.17</v>
      </c>
      <c r="G14" s="122">
        <v>11198110.119999999</v>
      </c>
      <c r="H14" s="126">
        <f t="shared" ref="H14:H18" si="1">SUM(F14:G14)</f>
        <v>26112526.289999999</v>
      </c>
    </row>
    <row r="15" spans="1:15" ht="15.75" customHeight="1" x14ac:dyDescent="0.35">
      <c r="B15" s="191" t="s">
        <v>66</v>
      </c>
      <c r="C15" s="119">
        <v>0</v>
      </c>
      <c r="D15" s="120">
        <v>141216</v>
      </c>
      <c r="E15" s="192">
        <f t="shared" si="0"/>
        <v>141216</v>
      </c>
      <c r="F15" s="119">
        <v>15249183.859999999</v>
      </c>
      <c r="G15" s="120">
        <v>13035484.51</v>
      </c>
      <c r="H15" s="192">
        <f t="shared" si="1"/>
        <v>28284668.369999997</v>
      </c>
    </row>
    <row r="16" spans="1:15" ht="15.75" customHeight="1" x14ac:dyDescent="0.35">
      <c r="B16" s="220" t="s">
        <v>67</v>
      </c>
      <c r="C16" s="121">
        <v>0</v>
      </c>
      <c r="D16" s="122">
        <v>214683</v>
      </c>
      <c r="E16" s="289">
        <f t="shared" si="0"/>
        <v>214683</v>
      </c>
      <c r="F16" s="121">
        <v>16210491.4</v>
      </c>
      <c r="G16" s="122">
        <v>11111460.699999999</v>
      </c>
      <c r="H16" s="289">
        <f t="shared" si="1"/>
        <v>27321952.100000001</v>
      </c>
    </row>
    <row r="17" spans="1:10" ht="15.75" customHeight="1" x14ac:dyDescent="0.35">
      <c r="B17" s="191" t="s">
        <v>68</v>
      </c>
      <c r="C17" s="119">
        <v>0</v>
      </c>
      <c r="D17" s="120">
        <v>265925</v>
      </c>
      <c r="E17" s="192">
        <f t="shared" si="0"/>
        <v>265925</v>
      </c>
      <c r="F17" s="119">
        <v>13575361.609999999</v>
      </c>
      <c r="G17" s="120">
        <v>12048640.369999999</v>
      </c>
      <c r="H17" s="192">
        <f t="shared" si="1"/>
        <v>25624001.979999997</v>
      </c>
    </row>
    <row r="18" spans="1:10" ht="15.75" customHeight="1" x14ac:dyDescent="0.35">
      <c r="B18" s="323" t="s">
        <v>69</v>
      </c>
      <c r="C18" s="324">
        <v>0</v>
      </c>
      <c r="D18" s="325">
        <v>0</v>
      </c>
      <c r="E18" s="326">
        <f t="shared" si="0"/>
        <v>0</v>
      </c>
      <c r="F18" s="324">
        <v>17867982.807016801</v>
      </c>
      <c r="G18" s="325">
        <v>10792643.050000001</v>
      </c>
      <c r="H18" s="326">
        <f t="shared" si="1"/>
        <v>28660625.857016802</v>
      </c>
    </row>
    <row r="19" spans="1:10" x14ac:dyDescent="0.35">
      <c r="B19" s="5" t="s">
        <v>70</v>
      </c>
      <c r="C19" s="82"/>
      <c r="F19" s="82"/>
      <c r="J19" s="163"/>
    </row>
    <row r="20" spans="1:10" x14ac:dyDescent="0.35">
      <c r="B20" s="123" t="s">
        <v>63</v>
      </c>
      <c r="C20" s="128">
        <f t="shared" ref="C20:D25" si="2">IFERROR(C13/$E13,"-")</f>
        <v>0.50227126335118299</v>
      </c>
      <c r="D20" s="107">
        <f t="shared" si="2"/>
        <v>0.49772873664881701</v>
      </c>
      <c r="E20" s="216"/>
      <c r="F20" s="128">
        <f>IFERROR(F13/$H13,"-")</f>
        <v>0.5390176202027035</v>
      </c>
      <c r="G20" s="107">
        <f>IFERROR(G13/$H13,"-")</f>
        <v>0.46098237979729645</v>
      </c>
      <c r="H20" s="216"/>
    </row>
    <row r="21" spans="1:10" x14ac:dyDescent="0.35">
      <c r="B21" s="124" t="s">
        <v>65</v>
      </c>
      <c r="C21" s="127">
        <f t="shared" si="2"/>
        <v>0</v>
      </c>
      <c r="D21" s="108">
        <f t="shared" si="2"/>
        <v>1</v>
      </c>
      <c r="E21" s="217"/>
      <c r="F21" s="127">
        <f t="shared" ref="F21:G21" si="3">IFERROR(F14/$H14,"-")</f>
        <v>0.57115945061629658</v>
      </c>
      <c r="G21" s="108">
        <f t="shared" si="3"/>
        <v>0.42884054938370347</v>
      </c>
      <c r="H21" s="217"/>
    </row>
    <row r="22" spans="1:10" x14ac:dyDescent="0.35">
      <c r="B22" s="191" t="s">
        <v>66</v>
      </c>
      <c r="C22" s="194">
        <f t="shared" si="2"/>
        <v>0</v>
      </c>
      <c r="D22" s="193">
        <f t="shared" si="2"/>
        <v>1</v>
      </c>
      <c r="E22" s="193"/>
      <c r="F22" s="194">
        <f t="shared" ref="F22:G22" si="4">IFERROR(F15/$H15,"-")</f>
        <v>0.53913249611135539</v>
      </c>
      <c r="G22" s="193">
        <f t="shared" si="4"/>
        <v>0.46086750388864473</v>
      </c>
      <c r="H22" s="193"/>
    </row>
    <row r="23" spans="1:10" x14ac:dyDescent="0.35">
      <c r="B23" s="220" t="s">
        <v>67</v>
      </c>
      <c r="C23" s="290">
        <f t="shared" si="2"/>
        <v>0</v>
      </c>
      <c r="D23" s="221">
        <f t="shared" si="2"/>
        <v>1</v>
      </c>
      <c r="E23" s="221"/>
      <c r="F23" s="290">
        <f t="shared" ref="F23:G23" si="5">IFERROR(F16/$H16,"-")</f>
        <v>0.593313806446502</v>
      </c>
      <c r="G23" s="221">
        <f t="shared" si="5"/>
        <v>0.40668619355349789</v>
      </c>
      <c r="H23" s="221"/>
    </row>
    <row r="24" spans="1:10" x14ac:dyDescent="0.35">
      <c r="B24" s="191" t="s">
        <v>68</v>
      </c>
      <c r="C24" s="194">
        <f t="shared" si="2"/>
        <v>0</v>
      </c>
      <c r="D24" s="193">
        <f t="shared" si="2"/>
        <v>1</v>
      </c>
      <c r="E24" s="193"/>
      <c r="F24" s="194">
        <f>IFERROR(F17/$H17,"-")</f>
        <v>0.52979084299930268</v>
      </c>
      <c r="G24" s="193">
        <f t="shared" ref="G24:G25" si="6">IFERROR(G17/$H17,"-")</f>
        <v>0.47020915700069738</v>
      </c>
      <c r="H24" s="193"/>
    </row>
    <row r="25" spans="1:10" ht="15" thickBot="1" x14ac:dyDescent="0.4">
      <c r="B25" s="328" t="s">
        <v>69</v>
      </c>
      <c r="C25" s="327" t="str">
        <f t="shared" si="2"/>
        <v>-</v>
      </c>
      <c r="D25" s="327" t="str">
        <f t="shared" si="2"/>
        <v>-</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190</v>
      </c>
      <c r="C27" s="143"/>
      <c r="D27" s="143"/>
      <c r="E27" s="143"/>
      <c r="F27" s="143"/>
      <c r="G27" s="143"/>
      <c r="H27" s="143"/>
    </row>
    <row r="29" spans="1:10" x14ac:dyDescent="0.35">
      <c r="B29" s="432"/>
      <c r="C29" s="407" t="str">
        <f>$A$1</f>
        <v>Perth &amp; Kinross</v>
      </c>
      <c r="D29" s="408"/>
      <c r="E29" s="408"/>
      <c r="F29" s="407" t="s">
        <v>55</v>
      </c>
      <c r="G29" s="408"/>
      <c r="H29" s="408"/>
    </row>
    <row r="30" spans="1:10" ht="15" thickBot="1" x14ac:dyDescent="0.4">
      <c r="B30" s="433"/>
      <c r="C30" s="118" t="s">
        <v>187</v>
      </c>
      <c r="D30" s="83" t="s">
        <v>188</v>
      </c>
      <c r="E30" s="147" t="s">
        <v>191</v>
      </c>
      <c r="F30" s="118" t="s">
        <v>187</v>
      </c>
      <c r="G30" s="83" t="s">
        <v>188</v>
      </c>
      <c r="H30" s="147" t="s">
        <v>189</v>
      </c>
    </row>
    <row r="31" spans="1:10" ht="29" x14ac:dyDescent="0.35">
      <c r="B31" s="330" t="s">
        <v>182</v>
      </c>
      <c r="C31" s="331">
        <f>C18</f>
        <v>0</v>
      </c>
      <c r="D31" s="332">
        <f>D18</f>
        <v>0</v>
      </c>
      <c r="E31" s="333">
        <f>SUM(C31:D31)</f>
        <v>0</v>
      </c>
      <c r="F31" s="331">
        <f>F18</f>
        <v>17867982.807016801</v>
      </c>
      <c r="G31" s="332">
        <f>G18</f>
        <v>10792643.050000001</v>
      </c>
      <c r="H31" s="333">
        <f>SUM(F31:G31)</f>
        <v>28660625.857016802</v>
      </c>
    </row>
    <row r="32" spans="1:10" ht="58" x14ac:dyDescent="0.35">
      <c r="B32" s="87" t="s">
        <v>192</v>
      </c>
      <c r="C32" s="121">
        <v>0</v>
      </c>
      <c r="D32" s="122">
        <v>0</v>
      </c>
      <c r="E32" s="126">
        <f t="shared" ref="E32" si="8">SUM(C32:D32)</f>
        <v>0</v>
      </c>
      <c r="F32" s="121">
        <v>18744973.7570168</v>
      </c>
      <c r="G32" s="122">
        <v>13155826.800000001</v>
      </c>
      <c r="H32" s="126">
        <f t="shared" ref="H32" si="9">SUM(F32:G32)</f>
        <v>31900800.557016801</v>
      </c>
    </row>
    <row r="33" spans="2:8" ht="58.5" thickBot="1" x14ac:dyDescent="0.4">
      <c r="B33" s="337" t="s">
        <v>193</v>
      </c>
      <c r="C33" s="334" t="str">
        <f t="shared" ref="C33:H33" si="10">IFERROR(C31/SUM(C31:C32),"-")</f>
        <v>-</v>
      </c>
      <c r="D33" s="335" t="str">
        <f t="shared" si="10"/>
        <v>-</v>
      </c>
      <c r="E33" s="336" t="str">
        <f t="shared" si="10"/>
        <v>-</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194</v>
      </c>
      <c r="B1" t="s">
        <v>195</v>
      </c>
    </row>
    <row r="2" spans="1:2" x14ac:dyDescent="0.35">
      <c r="A2" t="s">
        <v>196</v>
      </c>
      <c r="B2">
        <v>80.088442496081385</v>
      </c>
    </row>
    <row r="3" spans="1:2" x14ac:dyDescent="0.35">
      <c r="A3" t="s">
        <v>197</v>
      </c>
      <c r="B3">
        <v>81.298188300352749</v>
      </c>
    </row>
    <row r="4" spans="1:2" x14ac:dyDescent="0.35">
      <c r="A4" t="s">
        <v>198</v>
      </c>
      <c r="B4">
        <v>82.937485539351997</v>
      </c>
    </row>
    <row r="5" spans="1:2" x14ac:dyDescent="0.35">
      <c r="A5" t="s">
        <v>199</v>
      </c>
      <c r="B5">
        <v>84.837227809334294</v>
      </c>
    </row>
    <row r="6" spans="1:2" x14ac:dyDescent="0.35">
      <c r="A6" t="s">
        <v>200</v>
      </c>
      <c r="B6">
        <v>85.814610292857836</v>
      </c>
    </row>
    <row r="7" spans="1:2" x14ac:dyDescent="0.35">
      <c r="A7" t="s">
        <v>201</v>
      </c>
      <c r="B7">
        <v>86.346970275585605</v>
      </c>
    </row>
    <row r="8" spans="1:2" x14ac:dyDescent="0.35">
      <c r="A8" t="s">
        <v>202</v>
      </c>
      <c r="B8">
        <v>88.27807601199531</v>
      </c>
    </row>
    <row r="9" spans="1:2" x14ac:dyDescent="0.35">
      <c r="A9" t="s">
        <v>203</v>
      </c>
      <c r="B9">
        <v>89.798339913423177</v>
      </c>
    </row>
    <row r="10" spans="1:2" x14ac:dyDescent="0.35">
      <c r="A10" t="s">
        <v>204</v>
      </c>
      <c r="B10">
        <v>91.550976862938995</v>
      </c>
    </row>
    <row r="11" spans="1:2" x14ac:dyDescent="0.35">
      <c r="A11" t="s">
        <v>205</v>
      </c>
      <c r="B11">
        <v>93.74782600806553</v>
      </c>
    </row>
    <row r="12" spans="1:2" x14ac:dyDescent="0.35">
      <c r="A12" t="s">
        <v>206</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5" t="str">
        <f>Contents!A2</f>
        <v>Perth &amp; Kinross</v>
      </c>
      <c r="B1" s="405"/>
      <c r="C1" s="405"/>
    </row>
    <row r="2" spans="1:8" x14ac:dyDescent="0.35">
      <c r="A2" s="5" t="s">
        <v>10</v>
      </c>
    </row>
    <row r="3" spans="1:8" x14ac:dyDescent="0.35">
      <c r="A3" s="117" t="s">
        <v>12</v>
      </c>
    </row>
    <row r="4" spans="1:8" x14ac:dyDescent="0.35">
      <c r="A4" s="5"/>
    </row>
    <row r="5" spans="1:8" x14ac:dyDescent="0.35">
      <c r="A5" s="116" t="s">
        <v>207</v>
      </c>
      <c r="C5" s="117" t="s">
        <v>27</v>
      </c>
    </row>
    <row r="6" spans="1:8" x14ac:dyDescent="0.35">
      <c r="A6" s="116" t="s">
        <v>208</v>
      </c>
      <c r="C6" s="117" t="s">
        <v>209</v>
      </c>
    </row>
    <row r="8" spans="1:8" x14ac:dyDescent="0.35">
      <c r="A8" t="s">
        <v>210</v>
      </c>
    </row>
    <row r="10" spans="1:8" x14ac:dyDescent="0.35">
      <c r="B10" s="5"/>
      <c r="C10" s="407" t="str">
        <f>$A$1</f>
        <v>Perth &amp; Kinross</v>
      </c>
      <c r="D10" s="408"/>
      <c r="E10" s="407" t="s">
        <v>55</v>
      </c>
      <c r="F10" s="408"/>
      <c r="H10" s="5"/>
    </row>
    <row r="11" spans="1:8" ht="15" thickBot="1" x14ac:dyDescent="0.4">
      <c r="B11" s="5" t="s">
        <v>211</v>
      </c>
      <c r="C11" s="137" t="s">
        <v>212</v>
      </c>
      <c r="D11" s="134" t="s">
        <v>213</v>
      </c>
      <c r="E11" s="137" t="s">
        <v>212</v>
      </c>
      <c r="F11" s="134" t="s">
        <v>213</v>
      </c>
    </row>
    <row r="12" spans="1:8" x14ac:dyDescent="0.35">
      <c r="B12" s="132" t="s">
        <v>63</v>
      </c>
      <c r="C12" s="135">
        <v>3639</v>
      </c>
      <c r="D12" s="136">
        <v>3492</v>
      </c>
      <c r="E12" s="135">
        <v>164415</v>
      </c>
      <c r="F12" s="136">
        <v>99017</v>
      </c>
    </row>
    <row r="13" spans="1:8" x14ac:dyDescent="0.35">
      <c r="B13" s="2" t="s">
        <v>65</v>
      </c>
      <c r="C13" s="78">
        <v>745</v>
      </c>
      <c r="D13" s="74">
        <v>581</v>
      </c>
      <c r="E13" s="78">
        <v>244637</v>
      </c>
      <c r="F13" s="74">
        <v>68653</v>
      </c>
    </row>
    <row r="14" spans="1:8" x14ac:dyDescent="0.35">
      <c r="B14" s="81" t="s">
        <v>66</v>
      </c>
      <c r="C14" s="138">
        <v>686</v>
      </c>
      <c r="D14" s="71">
        <v>367</v>
      </c>
      <c r="E14" s="138">
        <v>249108.245</v>
      </c>
      <c r="F14" s="71">
        <v>104911.72500000001</v>
      </c>
    </row>
    <row r="15" spans="1:8" x14ac:dyDescent="0.35">
      <c r="B15" s="2" t="s">
        <v>67</v>
      </c>
      <c r="C15" s="78">
        <v>3002</v>
      </c>
      <c r="D15" s="74">
        <v>2186</v>
      </c>
      <c r="E15" s="78">
        <v>209758.35</v>
      </c>
      <c r="F15" s="74">
        <v>138697.15</v>
      </c>
    </row>
    <row r="16" spans="1:8" x14ac:dyDescent="0.35">
      <c r="B16" s="81" t="s">
        <v>68</v>
      </c>
      <c r="C16" s="138">
        <v>2391</v>
      </c>
      <c r="D16" s="71">
        <v>1403</v>
      </c>
      <c r="E16" s="138">
        <v>239265.0962</v>
      </c>
      <c r="F16" s="71">
        <v>152456.50779999999</v>
      </c>
    </row>
    <row r="17" spans="1:15" ht="15" thickBot="1" x14ac:dyDescent="0.4">
      <c r="B17" s="298" t="s">
        <v>69</v>
      </c>
      <c r="C17" s="368">
        <v>0</v>
      </c>
      <c r="D17" s="369">
        <v>0</v>
      </c>
      <c r="E17" s="368">
        <v>294666</v>
      </c>
      <c r="F17" s="368">
        <v>171339</v>
      </c>
      <c r="G17" s="143"/>
      <c r="H17" s="143"/>
    </row>
    <row r="18" spans="1:15" x14ac:dyDescent="0.35">
      <c r="C18" s="143"/>
      <c r="D18" s="143"/>
      <c r="E18" s="143"/>
      <c r="F18" s="143"/>
      <c r="G18" s="143"/>
      <c r="H18" s="143"/>
    </row>
    <row r="19" spans="1:15" x14ac:dyDescent="0.35">
      <c r="A19" t="s">
        <v>214</v>
      </c>
      <c r="C19" s="143"/>
      <c r="D19" s="143"/>
      <c r="E19" s="143"/>
      <c r="F19" s="143"/>
      <c r="G19" s="143"/>
      <c r="H19" s="143"/>
    </row>
    <row r="21" spans="1:15" x14ac:dyDescent="0.35">
      <c r="C21" s="407" t="str">
        <f>$A$1</f>
        <v>Perth &amp; Kinross</v>
      </c>
      <c r="D21" s="408"/>
      <c r="E21" s="408"/>
      <c r="F21" s="408"/>
      <c r="G21" s="408"/>
      <c r="H21" s="408"/>
      <c r="I21" s="407" t="s">
        <v>55</v>
      </c>
      <c r="J21" s="408"/>
      <c r="K21" s="408"/>
      <c r="L21" s="408"/>
      <c r="M21" s="408"/>
      <c r="N21" s="408"/>
    </row>
    <row r="22" spans="1:15" ht="15" thickBot="1" x14ac:dyDescent="0.4">
      <c r="B22" s="195" t="s">
        <v>215</v>
      </c>
      <c r="C22" s="137" t="s">
        <v>216</v>
      </c>
      <c r="D22" s="134" t="s">
        <v>217</v>
      </c>
      <c r="E22" s="134" t="s">
        <v>218</v>
      </c>
      <c r="F22" s="134" t="s">
        <v>219</v>
      </c>
      <c r="G22" s="134" t="s">
        <v>220</v>
      </c>
      <c r="H22" s="134" t="s">
        <v>161</v>
      </c>
      <c r="I22" s="137" t="s">
        <v>216</v>
      </c>
      <c r="J22" s="134" t="s">
        <v>217</v>
      </c>
      <c r="K22" s="134" t="s">
        <v>218</v>
      </c>
      <c r="L22" s="134" t="s">
        <v>219</v>
      </c>
      <c r="M22" s="134" t="s">
        <v>220</v>
      </c>
      <c r="N22" s="134" t="s">
        <v>161</v>
      </c>
    </row>
    <row r="23" spans="1:15" x14ac:dyDescent="0.35">
      <c r="B23" s="75" t="s">
        <v>62</v>
      </c>
      <c r="C23" s="25"/>
      <c r="D23" s="80"/>
      <c r="E23" s="80"/>
      <c r="F23" s="80"/>
      <c r="G23" s="80"/>
      <c r="H23" s="80"/>
      <c r="I23" s="25"/>
      <c r="J23" s="80"/>
      <c r="K23" s="80"/>
      <c r="L23" s="80"/>
      <c r="M23" s="80"/>
      <c r="N23" s="80"/>
    </row>
    <row r="24" spans="1:15" x14ac:dyDescent="0.35">
      <c r="B24" s="123" t="s">
        <v>63</v>
      </c>
      <c r="C24" s="69">
        <v>1377</v>
      </c>
      <c r="D24" s="70">
        <v>1001</v>
      </c>
      <c r="E24" s="70">
        <v>2124</v>
      </c>
      <c r="F24" s="70">
        <v>360</v>
      </c>
      <c r="G24" s="70">
        <v>0</v>
      </c>
      <c r="H24" s="70">
        <v>0</v>
      </c>
      <c r="I24" s="69">
        <v>16380</v>
      </c>
      <c r="J24" s="70">
        <v>129567</v>
      </c>
      <c r="K24" s="70">
        <v>70004</v>
      </c>
      <c r="L24" s="70">
        <v>2047</v>
      </c>
      <c r="M24" s="70">
        <v>0</v>
      </c>
      <c r="N24" s="70">
        <v>0</v>
      </c>
    </row>
    <row r="25" spans="1:15" x14ac:dyDescent="0.35">
      <c r="B25" s="124" t="s">
        <v>65</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66</v>
      </c>
      <c r="C26" s="69">
        <v>0</v>
      </c>
      <c r="D26" s="70">
        <v>0</v>
      </c>
      <c r="E26" s="70">
        <v>0</v>
      </c>
      <c r="F26" s="70">
        <v>0</v>
      </c>
      <c r="G26" s="70">
        <v>0</v>
      </c>
      <c r="H26" s="70">
        <v>0</v>
      </c>
      <c r="I26" s="69">
        <v>17723.424999999999</v>
      </c>
      <c r="J26" s="70">
        <v>93863.78</v>
      </c>
      <c r="K26" s="70">
        <v>74746.31</v>
      </c>
      <c r="L26" s="70">
        <v>1217</v>
      </c>
      <c r="M26" s="70">
        <v>403.60500000000002</v>
      </c>
      <c r="N26" s="70">
        <v>6676.95</v>
      </c>
    </row>
    <row r="27" spans="1:15" x14ac:dyDescent="0.35">
      <c r="B27" s="124" t="s">
        <v>67</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68</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69</v>
      </c>
      <c r="C29" s="72">
        <v>0</v>
      </c>
      <c r="D29" s="73">
        <v>0</v>
      </c>
      <c r="E29" s="73">
        <v>0</v>
      </c>
      <c r="F29" s="73">
        <v>0</v>
      </c>
      <c r="G29" s="73">
        <v>0</v>
      </c>
      <c r="H29" s="73">
        <v>0</v>
      </c>
      <c r="I29" s="72">
        <v>32329</v>
      </c>
      <c r="J29" s="73">
        <v>23490</v>
      </c>
      <c r="K29" s="73">
        <v>80170</v>
      </c>
      <c r="L29" s="73">
        <v>15519</v>
      </c>
      <c r="M29" s="73">
        <v>243</v>
      </c>
      <c r="N29" s="73">
        <v>6318</v>
      </c>
    </row>
    <row r="30" spans="1:15" x14ac:dyDescent="0.35">
      <c r="B30" s="129" t="s">
        <v>70</v>
      </c>
      <c r="C30" s="131"/>
      <c r="D30" s="130"/>
      <c r="E30" s="130"/>
      <c r="F30" s="130"/>
      <c r="G30" s="130"/>
      <c r="H30" s="130"/>
      <c r="I30" s="131"/>
      <c r="J30" s="130"/>
      <c r="K30" s="130"/>
      <c r="L30" s="130"/>
      <c r="M30" s="130"/>
      <c r="N30" s="130"/>
    </row>
    <row r="31" spans="1:15" x14ac:dyDescent="0.35">
      <c r="B31" s="123" t="s">
        <v>63</v>
      </c>
      <c r="C31" s="139">
        <f>IFERROR(C24/SUM($C24:$H24),"-")</f>
        <v>0.28321678321678323</v>
      </c>
      <c r="D31" s="109">
        <f>IFERROR(D24/SUM($C24:$H24),"-")</f>
        <v>0.20588235294117646</v>
      </c>
      <c r="E31" s="109">
        <f>IFERROR(E24/SUM($C24:$H24),"-")</f>
        <v>0.43685726038667216</v>
      </c>
      <c r="F31" s="109">
        <f>IFERROR(F24/SUM($C24:$H24),"-")</f>
        <v>7.4043603455368159E-2</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65</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66</v>
      </c>
      <c r="C33" s="139" t="str">
        <f t="shared" ref="C33:H33" si="4">IFERROR(C26/SUM($C26:$H26),"-")</f>
        <v>-</v>
      </c>
      <c r="D33" s="109" t="str">
        <f t="shared" si="4"/>
        <v>-</v>
      </c>
      <c r="E33" s="109" t="str">
        <f t="shared" si="4"/>
        <v>-</v>
      </c>
      <c r="F33" s="109" t="str">
        <f t="shared" si="4"/>
        <v>-</v>
      </c>
      <c r="G33" s="109" t="str">
        <f t="shared" si="4"/>
        <v>-</v>
      </c>
      <c r="H33" s="109" t="str">
        <f t="shared" si="4"/>
        <v>-</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67</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68</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69</v>
      </c>
      <c r="C36" s="133" t="str">
        <f t="shared" ref="C36:H36" si="10">IFERROR(C29/SUM($C29:$H29),"-")</f>
        <v>-</v>
      </c>
      <c r="D36" s="133" t="str">
        <f t="shared" si="10"/>
        <v>-</v>
      </c>
      <c r="E36" s="133" t="str">
        <f t="shared" si="10"/>
        <v>-</v>
      </c>
      <c r="F36" s="133" t="str">
        <f t="shared" si="10"/>
        <v>-</v>
      </c>
      <c r="G36" s="133" t="str">
        <f t="shared" si="10"/>
        <v>-</v>
      </c>
      <c r="H36" s="338" t="str">
        <f t="shared" si="10"/>
        <v>-</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sqref="A1:C1"/>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5" t="str">
        <f>'Notes &amp; Caveats'!A1</f>
        <v>Perth &amp; Kinross</v>
      </c>
      <c r="B1" s="405"/>
      <c r="C1" s="405"/>
    </row>
    <row r="2" spans="1:14" x14ac:dyDescent="0.35">
      <c r="A2" s="5" t="s">
        <v>11</v>
      </c>
    </row>
    <row r="3" spans="1:14" x14ac:dyDescent="0.35">
      <c r="A3" s="117" t="s">
        <v>12</v>
      </c>
    </row>
    <row r="4" spans="1:14" x14ac:dyDescent="0.35">
      <c r="A4" s="5"/>
    </row>
    <row r="5" spans="1:14" x14ac:dyDescent="0.35">
      <c r="A5" s="116" t="s">
        <v>221</v>
      </c>
      <c r="C5" s="200" t="s">
        <v>222</v>
      </c>
    </row>
    <row r="7" spans="1:14" x14ac:dyDescent="0.35">
      <c r="A7" t="s">
        <v>223</v>
      </c>
      <c r="G7" s="149"/>
      <c r="H7" s="149"/>
    </row>
    <row r="8" spans="1:14" x14ac:dyDescent="0.35">
      <c r="G8" s="143"/>
      <c r="H8" s="143"/>
    </row>
    <row r="9" spans="1:14" x14ac:dyDescent="0.35">
      <c r="B9" s="5"/>
      <c r="C9" s="407" t="str">
        <f>$A$1</f>
        <v>Perth &amp; Kinross</v>
      </c>
      <c r="D9" s="408"/>
      <c r="E9" s="408"/>
      <c r="F9" s="408"/>
      <c r="G9" s="408"/>
      <c r="H9" s="409"/>
      <c r="I9" s="407" t="s">
        <v>55</v>
      </c>
      <c r="J9" s="408"/>
      <c r="K9" s="408"/>
      <c r="L9" s="408"/>
      <c r="M9" s="408"/>
      <c r="N9" s="408"/>
    </row>
    <row r="10" spans="1:14" ht="15" thickBot="1" x14ac:dyDescent="0.4">
      <c r="B10" s="146" t="s">
        <v>224</v>
      </c>
      <c r="C10" s="3" t="s">
        <v>63</v>
      </c>
      <c r="D10" s="147" t="s">
        <v>65</v>
      </c>
      <c r="E10" s="147" t="s">
        <v>66</v>
      </c>
      <c r="F10" s="147" t="s">
        <v>67</v>
      </c>
      <c r="G10" s="147" t="s">
        <v>68</v>
      </c>
      <c r="H10" s="147" t="s">
        <v>69</v>
      </c>
      <c r="I10" s="3" t="s">
        <v>63</v>
      </c>
      <c r="J10" s="147" t="s">
        <v>65</v>
      </c>
      <c r="K10" s="147" t="s">
        <v>66</v>
      </c>
      <c r="L10" s="147" t="s">
        <v>67</v>
      </c>
      <c r="M10" s="147" t="s">
        <v>68</v>
      </c>
      <c r="N10" s="147" t="s">
        <v>69</v>
      </c>
    </row>
    <row r="11" spans="1:14" x14ac:dyDescent="0.35">
      <c r="B11" s="145" t="s">
        <v>225</v>
      </c>
      <c r="C11" s="218">
        <v>619359.34</v>
      </c>
      <c r="D11" s="197">
        <v>0</v>
      </c>
      <c r="E11" s="197">
        <v>256590</v>
      </c>
      <c r="F11" s="197">
        <v>3343666.41750004</v>
      </c>
      <c r="G11" s="197">
        <v>1770810.24</v>
      </c>
      <c r="H11" s="197">
        <v>0</v>
      </c>
      <c r="I11" s="218">
        <v>220648617.19</v>
      </c>
      <c r="J11" s="197">
        <v>288655249.11338001</v>
      </c>
      <c r="K11" s="197">
        <v>354381586.81879997</v>
      </c>
      <c r="L11" s="197">
        <v>286278151.99739999</v>
      </c>
      <c r="M11" s="197">
        <v>256652753.94999301</v>
      </c>
      <c r="N11" s="197">
        <v>305925417.57999998</v>
      </c>
    </row>
    <row r="12" spans="1:14" x14ac:dyDescent="0.35">
      <c r="B12" s="148" t="s">
        <v>226</v>
      </c>
      <c r="C12" s="219" t="s">
        <v>64</v>
      </c>
      <c r="D12" s="196">
        <v>1340866</v>
      </c>
      <c r="E12" s="196">
        <v>1879404</v>
      </c>
      <c r="F12" s="196">
        <v>860466.15960000001</v>
      </c>
      <c r="G12" s="196">
        <v>1019684.91</v>
      </c>
      <c r="H12" s="196">
        <v>0</v>
      </c>
      <c r="I12" s="219" t="s">
        <v>64</v>
      </c>
      <c r="J12" s="196">
        <v>30217870.109999999</v>
      </c>
      <c r="K12" s="196">
        <v>21318013.316</v>
      </c>
      <c r="L12" s="196">
        <v>29277885.996874999</v>
      </c>
      <c r="M12" s="196">
        <v>19328054.989746001</v>
      </c>
      <c r="N12" s="196">
        <v>24620328.009399999</v>
      </c>
    </row>
    <row r="13" spans="1:14" ht="15" thickBot="1" x14ac:dyDescent="0.4">
      <c r="B13" s="339" t="s">
        <v>227</v>
      </c>
      <c r="C13" s="340">
        <v>6344266.8300000001</v>
      </c>
      <c r="D13" s="341">
        <f t="shared" ref="D13:E13" si="0">SUM(D11,D12)</f>
        <v>1340866</v>
      </c>
      <c r="E13" s="341">
        <f t="shared" si="0"/>
        <v>2135994</v>
      </c>
      <c r="F13" s="341">
        <f>SUM(F11,F12)</f>
        <v>4204132.5771000404</v>
      </c>
      <c r="G13" s="341">
        <f t="shared" ref="G13:H13" si="1">SUM(G11,G12)</f>
        <v>2790495.15</v>
      </c>
      <c r="H13" s="341">
        <f t="shared" si="1"/>
        <v>0</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228</v>
      </c>
    </row>
    <row r="2" spans="1:12" x14ac:dyDescent="0.35">
      <c r="A2" s="144"/>
    </row>
    <row r="3" spans="1:12" x14ac:dyDescent="0.35">
      <c r="B3" s="227"/>
      <c r="C3" s="227"/>
      <c r="D3" s="231" t="s">
        <v>56</v>
      </c>
      <c r="E3" s="231" t="s">
        <v>57</v>
      </c>
    </row>
    <row r="4" spans="1:12" ht="15" customHeight="1" x14ac:dyDescent="0.35">
      <c r="B4" s="436" t="s">
        <v>229</v>
      </c>
      <c r="C4" s="227" t="s">
        <v>66</v>
      </c>
      <c r="D4" s="232">
        <f>Demographics!C26</f>
        <v>0.34548104956268222</v>
      </c>
      <c r="E4" s="232">
        <f>Demographics!D26</f>
        <v>0.36880466472303208</v>
      </c>
    </row>
    <row r="5" spans="1:12" x14ac:dyDescent="0.35">
      <c r="B5" s="436"/>
      <c r="C5" s="227" t="s">
        <v>67</v>
      </c>
      <c r="D5" s="232">
        <f>Demographics!C28</f>
        <v>0.28774571309075703</v>
      </c>
      <c r="E5" s="232">
        <f>Demographics!D28</f>
        <v>0.39063153492262653</v>
      </c>
    </row>
    <row r="6" spans="1:12" x14ac:dyDescent="0.35">
      <c r="B6" s="230" t="s">
        <v>230</v>
      </c>
      <c r="C6" s="227" t="s">
        <v>66</v>
      </c>
      <c r="D6" s="232" t="str">
        <f>Demographics!K26</f>
        <v>-</v>
      </c>
      <c r="E6" s="232" t="str">
        <f>Demographics!L26</f>
        <v>-</v>
      </c>
    </row>
    <row r="7" spans="1:12" x14ac:dyDescent="0.35">
      <c r="B7" s="229"/>
      <c r="D7" s="159"/>
      <c r="E7" s="159"/>
    </row>
    <row r="8" spans="1:12" x14ac:dyDescent="0.35">
      <c r="A8" s="144" t="s">
        <v>231</v>
      </c>
    </row>
    <row r="9" spans="1:12" x14ac:dyDescent="0.35">
      <c r="A9" s="144"/>
    </row>
    <row r="10" spans="1:12" x14ac:dyDescent="0.35">
      <c r="B10" s="227"/>
      <c r="C10" s="227"/>
      <c r="D10" s="227" t="s">
        <v>232</v>
      </c>
      <c r="E10" s="227" t="s">
        <v>233</v>
      </c>
    </row>
    <row r="11" spans="1:12" ht="15" customHeight="1" x14ac:dyDescent="0.35">
      <c r="B11" s="436" t="s">
        <v>229</v>
      </c>
      <c r="C11" s="227" t="s">
        <v>63</v>
      </c>
      <c r="D11" s="228" t="e">
        <f>Demographics!#REF!</f>
        <v>#REF!</v>
      </c>
      <c r="E11" s="228" t="e">
        <f>Demographics!#REF!</f>
        <v>#REF!</v>
      </c>
    </row>
    <row r="12" spans="1:12" x14ac:dyDescent="0.35">
      <c r="B12" s="436"/>
      <c r="C12" s="227" t="s">
        <v>65</v>
      </c>
      <c r="D12" s="228" t="e">
        <f>Demographics!#REF!</f>
        <v>#REF!</v>
      </c>
      <c r="E12" s="228" t="e">
        <f>Demographics!#REF!</f>
        <v>#REF!</v>
      </c>
    </row>
    <row r="13" spans="1:12" x14ac:dyDescent="0.35">
      <c r="B13" s="436"/>
      <c r="C13" s="227" t="s">
        <v>66</v>
      </c>
      <c r="D13" s="228" t="e">
        <f>Demographics!#REF!</f>
        <v>#REF!</v>
      </c>
      <c r="E13" s="228" t="e">
        <f>Demographics!#REF!</f>
        <v>#REF!</v>
      </c>
    </row>
    <row r="14" spans="1:12" ht="15" customHeight="1" x14ac:dyDescent="0.35">
      <c r="B14" s="436"/>
      <c r="C14" s="227" t="s">
        <v>67</v>
      </c>
      <c r="D14" s="228" t="e">
        <f>Demographics!#REF!</f>
        <v>#REF!</v>
      </c>
      <c r="E14" s="228" t="e">
        <f>Demographics!#REF!</f>
        <v>#REF!</v>
      </c>
      <c r="F14" s="225"/>
      <c r="L14" s="225"/>
    </row>
    <row r="15" spans="1:12" ht="45" customHeight="1" x14ac:dyDescent="0.35">
      <c r="B15" s="436" t="s">
        <v>230</v>
      </c>
      <c r="C15" s="227" t="s">
        <v>63</v>
      </c>
      <c r="D15" s="228" t="e">
        <f>Demographics!#REF!</f>
        <v>#REF!</v>
      </c>
      <c r="E15" s="228" t="e">
        <f>Demographics!#REF!</f>
        <v>#REF!</v>
      </c>
      <c r="F15" s="225"/>
    </row>
    <row r="16" spans="1:12" x14ac:dyDescent="0.35">
      <c r="B16" s="436"/>
      <c r="C16" s="227" t="s">
        <v>65</v>
      </c>
      <c r="D16" s="228" t="e">
        <f>Demographics!#REF!</f>
        <v>#REF!</v>
      </c>
      <c r="E16" s="228" t="e">
        <f>Demographics!#REF!</f>
        <v>#REF!</v>
      </c>
      <c r="F16" s="225"/>
    </row>
    <row r="17" spans="1:12" x14ac:dyDescent="0.35">
      <c r="B17" s="436"/>
      <c r="C17" s="227" t="s">
        <v>66</v>
      </c>
      <c r="D17" s="228" t="e">
        <f>Demographics!#REF!</f>
        <v>#REF!</v>
      </c>
      <c r="E17" s="228" t="e">
        <f>Demographics!#REF!</f>
        <v>#REF!</v>
      </c>
      <c r="F17" s="225"/>
    </row>
    <row r="19" spans="1:12" x14ac:dyDescent="0.35">
      <c r="A19" s="144" t="s">
        <v>234</v>
      </c>
    </row>
    <row r="20" spans="1:12" x14ac:dyDescent="0.35">
      <c r="B20" s="227"/>
      <c r="C20" s="227" t="s">
        <v>235</v>
      </c>
      <c r="D20" s="227" t="s">
        <v>236</v>
      </c>
    </row>
    <row r="21" spans="1:12" x14ac:dyDescent="0.35">
      <c r="B21" s="227" t="s">
        <v>63</v>
      </c>
      <c r="C21" s="232">
        <f>SUM(Demographics!C118:D118)</f>
        <v>0</v>
      </c>
      <c r="D21" s="232">
        <f>SUM(Demographics!E118:H118)</f>
        <v>0</v>
      </c>
    </row>
    <row r="22" spans="1:12" x14ac:dyDescent="0.35">
      <c r="B22" s="227" t="s">
        <v>65</v>
      </c>
      <c r="C22" s="232">
        <f>SUM(Demographics!C119:D119)</f>
        <v>0.4864</v>
      </c>
      <c r="D22" s="232">
        <f>SUM(Demographics!E119:H119)</f>
        <v>0.51360000000000006</v>
      </c>
    </row>
    <row r="23" spans="1:12" x14ac:dyDescent="0.35">
      <c r="B23" s="227" t="s">
        <v>66</v>
      </c>
      <c r="C23" s="232">
        <f>SUM(Demographics!C120:D120)</f>
        <v>0.64285714285714279</v>
      </c>
      <c r="D23" s="232">
        <f>SUM(Demographics!E120:H120)</f>
        <v>0.35714285714285715</v>
      </c>
    </row>
    <row r="24" spans="1:12" x14ac:dyDescent="0.35">
      <c r="B24" s="227" t="s">
        <v>67</v>
      </c>
      <c r="C24" s="232">
        <f>SUM(Demographics!C122:D122)</f>
        <v>0</v>
      </c>
      <c r="D24" s="232">
        <f>SUM(Demographics!E122:H122)</f>
        <v>1</v>
      </c>
    </row>
    <row r="26" spans="1:12" x14ac:dyDescent="0.35">
      <c r="A26" s="144" t="s">
        <v>237</v>
      </c>
      <c r="I26" s="226"/>
      <c r="L26" s="225"/>
    </row>
    <row r="27" spans="1:12" x14ac:dyDescent="0.35">
      <c r="I27" s="226"/>
      <c r="L27" s="225"/>
    </row>
    <row r="28" spans="1:12" ht="15" customHeight="1" x14ac:dyDescent="0.35">
      <c r="B28" s="436" t="s">
        <v>229</v>
      </c>
      <c r="C28" s="434" t="s">
        <v>66</v>
      </c>
      <c r="D28" s="227" t="s">
        <v>238</v>
      </c>
      <c r="E28" s="228">
        <f>SUM(E29:E33)</f>
        <v>1.6034985422740525E-2</v>
      </c>
    </row>
    <row r="29" spans="1:12" x14ac:dyDescent="0.35">
      <c r="B29" s="436"/>
      <c r="C29" s="434"/>
      <c r="D29" s="227" t="s">
        <v>92</v>
      </c>
      <c r="E29" s="233">
        <f t="array" ref="E29">INDEX(Demographics!$C$100:$H$100,MATCH('Chart Data'!D29,Demographics!$C$89:$H$89,0))</f>
        <v>0</v>
      </c>
    </row>
    <row r="30" spans="1:12" x14ac:dyDescent="0.35">
      <c r="B30" s="436"/>
      <c r="C30" s="434"/>
      <c r="D30" s="227" t="s">
        <v>93</v>
      </c>
      <c r="E30" s="233">
        <f t="array" ref="E30">INDEX(Demographics!$C$100:$H$100,MATCH('Chart Data'!D30,Demographics!$C$89:$H$89,0))</f>
        <v>1.4577259475218659E-3</v>
      </c>
    </row>
    <row r="31" spans="1:12" x14ac:dyDescent="0.35">
      <c r="B31" s="436"/>
      <c r="C31" s="434"/>
      <c r="D31" s="227" t="s">
        <v>94</v>
      </c>
      <c r="E31" s="233">
        <f t="array" ref="E31">INDEX(Demographics!$C$100:$H$100,MATCH('Chart Data'!D31,Demographics!$C$89:$H$89,0))</f>
        <v>7.2886297376093291E-3</v>
      </c>
    </row>
    <row r="32" spans="1:12" x14ac:dyDescent="0.35">
      <c r="B32" s="436"/>
      <c r="C32" s="434"/>
      <c r="D32" s="227" t="s">
        <v>95</v>
      </c>
      <c r="E32" s="233">
        <f t="array" ref="E32">INDEX(Demographics!$C$100:$H$100,MATCH('Chart Data'!D32,Demographics!$C$89:$H$89,0))</f>
        <v>0</v>
      </c>
    </row>
    <row r="33" spans="1:5" x14ac:dyDescent="0.35">
      <c r="B33" s="436"/>
      <c r="C33" s="434"/>
      <c r="D33" s="227" t="s">
        <v>96</v>
      </c>
      <c r="E33" s="233">
        <f t="array" ref="E33">INDEX(Demographics!$C$100:$H$100,MATCH('Chart Data'!D33,Demographics!$C$89:$H$89,0))</f>
        <v>7.2886297376093291E-3</v>
      </c>
    </row>
    <row r="34" spans="1:5" x14ac:dyDescent="0.35">
      <c r="B34" s="436"/>
      <c r="C34" s="434" t="s">
        <v>67</v>
      </c>
      <c r="D34" s="227" t="s">
        <v>238</v>
      </c>
      <c r="E34" s="228">
        <f>SUM(E35:E39)</f>
        <v>2.2166457549142617E-2</v>
      </c>
    </row>
    <row r="35" spans="1:5" x14ac:dyDescent="0.35">
      <c r="B35" s="436"/>
      <c r="C35" s="434"/>
      <c r="D35" s="227" t="s">
        <v>92</v>
      </c>
      <c r="E35" s="233">
        <f t="array" ref="E35">INDEX(Demographics!$C$102:$H$102,MATCH('Chart Data'!D35,Demographics!$C$89:$H$89,0))</f>
        <v>3.3458803847762441E-3</v>
      </c>
    </row>
    <row r="36" spans="1:5" x14ac:dyDescent="0.35">
      <c r="B36" s="436"/>
      <c r="C36" s="434"/>
      <c r="D36" s="227" t="s">
        <v>93</v>
      </c>
      <c r="E36" s="233">
        <f t="array" ref="E36">INDEX(Demographics!$C$102:$H$102,MATCH('Chart Data'!D36,Demographics!$C$89:$H$89,0))</f>
        <v>1.0455876202425763E-2</v>
      </c>
    </row>
    <row r="37" spans="1:5" x14ac:dyDescent="0.35">
      <c r="B37" s="436"/>
      <c r="C37" s="434"/>
      <c r="D37" s="227" t="s">
        <v>94</v>
      </c>
      <c r="E37" s="233">
        <f t="array" ref="E37">INDEX(Demographics!$C$102:$H$102,MATCH('Chart Data'!D37,Demographics!$C$89:$H$89,0))</f>
        <v>2.9276453366792136E-3</v>
      </c>
    </row>
    <row r="38" spans="1:5" x14ac:dyDescent="0.35">
      <c r="B38" s="436"/>
      <c r="C38" s="434"/>
      <c r="D38" s="227" t="s">
        <v>95</v>
      </c>
      <c r="E38" s="233">
        <f t="array" ref="E38">INDEX(Demographics!$C$102:$H$102,MATCH('Chart Data'!D38,Demographics!$C$89:$H$89,0))</f>
        <v>8.3647009619406104E-4</v>
      </c>
    </row>
    <row r="39" spans="1:5" x14ac:dyDescent="0.35">
      <c r="B39" s="436"/>
      <c r="C39" s="434"/>
      <c r="D39" s="227" t="s">
        <v>96</v>
      </c>
      <c r="E39" s="233">
        <f t="array" ref="E39">INDEX(Demographics!$C$102:$H$102,MATCH('Chart Data'!D39,Demographics!$C$89:$H$89,0))</f>
        <v>4.6005855290673359E-3</v>
      </c>
    </row>
    <row r="40" spans="1:5" x14ac:dyDescent="0.35">
      <c r="B40" s="434" t="s">
        <v>230</v>
      </c>
      <c r="C40" s="434" t="s">
        <v>66</v>
      </c>
      <c r="D40" s="227" t="s">
        <v>238</v>
      </c>
      <c r="E40" s="228" t="e">
        <f>SUM(E41:E45)</f>
        <v>#N/A</v>
      </c>
    </row>
    <row r="41" spans="1:5" x14ac:dyDescent="0.35">
      <c r="B41" s="434"/>
      <c r="C41" s="434"/>
      <c r="D41" s="227" t="s">
        <v>92</v>
      </c>
      <c r="E41" s="233" t="e">
        <f t="array" ref="E41">INDEX(Demographics!$S$100:$X$100,MATCH('Chart Data'!D41,Demographics!$S$89:$X$89,0))</f>
        <v>#N/A</v>
      </c>
    </row>
    <row r="42" spans="1:5" x14ac:dyDescent="0.35">
      <c r="B42" s="434"/>
      <c r="C42" s="434"/>
      <c r="D42" s="227" t="s">
        <v>93</v>
      </c>
      <c r="E42" s="233" t="e">
        <f t="array" ref="E42">INDEX(Demographics!$S$100:$X$100,MATCH('Chart Data'!D42,Demographics!$S$89:$X$89,0))</f>
        <v>#N/A</v>
      </c>
    </row>
    <row r="43" spans="1:5" x14ac:dyDescent="0.35">
      <c r="B43" s="434"/>
      <c r="C43" s="434"/>
      <c r="D43" s="227" t="s">
        <v>94</v>
      </c>
      <c r="E43" s="233" t="e">
        <f t="array" ref="E43">INDEX(Demographics!$S$100:$X$100,MATCH('Chart Data'!D43,Demographics!$S$89:$X$89,0))</f>
        <v>#N/A</v>
      </c>
    </row>
    <row r="44" spans="1:5" x14ac:dyDescent="0.35">
      <c r="B44" s="434"/>
      <c r="C44" s="434"/>
      <c r="D44" s="227" t="s">
        <v>95</v>
      </c>
      <c r="E44" s="233" t="e">
        <f t="array" ref="E44">INDEX(Demographics!$S$100:$X$100,MATCH('Chart Data'!D44,Demographics!$S$89:$X$89,0))</f>
        <v>#N/A</v>
      </c>
    </row>
    <row r="45" spans="1:5" x14ac:dyDescent="0.35">
      <c r="B45" s="434"/>
      <c r="C45" s="434"/>
      <c r="D45" s="227" t="s">
        <v>96</v>
      </c>
      <c r="E45" s="233" t="e">
        <f t="array" ref="E45">INDEX(Demographics!$S$100:$X$100,MATCH('Chart Data'!D45,Demographics!$S$89:$X$89,0))</f>
        <v>#N/A</v>
      </c>
    </row>
    <row r="47" spans="1:5" x14ac:dyDescent="0.35">
      <c r="A47" s="144" t="s">
        <v>239</v>
      </c>
    </row>
    <row r="49" spans="1:6" x14ac:dyDescent="0.35">
      <c r="B49" s="227"/>
      <c r="C49" s="234" t="s">
        <v>63</v>
      </c>
      <c r="D49" s="234" t="s">
        <v>65</v>
      </c>
      <c r="E49" s="234" t="s">
        <v>66</v>
      </c>
      <c r="F49" s="234" t="s">
        <v>67</v>
      </c>
    </row>
    <row r="50" spans="1:6" x14ac:dyDescent="0.35">
      <c r="B50" s="235" t="s">
        <v>145</v>
      </c>
      <c r="C50" s="236">
        <f>Debt!C12</f>
        <v>1851</v>
      </c>
      <c r="D50" s="236">
        <f>Debt!D12</f>
        <v>1411</v>
      </c>
      <c r="E50" s="236">
        <f>Debt!E12</f>
        <v>659</v>
      </c>
      <c r="F50" s="236">
        <f>Debt!F12</f>
        <v>188</v>
      </c>
    </row>
    <row r="52" spans="1:6" x14ac:dyDescent="0.35">
      <c r="A52" s="144" t="s">
        <v>240</v>
      </c>
    </row>
    <row r="54" spans="1:6" x14ac:dyDescent="0.35">
      <c r="B54" s="227"/>
      <c r="C54" s="234" t="s">
        <v>63</v>
      </c>
      <c r="D54" s="234" t="s">
        <v>65</v>
      </c>
      <c r="E54" s="234" t="s">
        <v>66</v>
      </c>
      <c r="F54" s="234" t="s">
        <v>67</v>
      </c>
    </row>
    <row r="55" spans="1:6" ht="15" thickBot="1" x14ac:dyDescent="0.4">
      <c r="B55" s="215" t="s">
        <v>146</v>
      </c>
      <c r="C55" s="237">
        <f>Debt!C13</f>
        <v>10162832</v>
      </c>
      <c r="D55" s="237">
        <f>Debt!D13</f>
        <v>6375946</v>
      </c>
      <c r="E55" s="237">
        <f>Debt!E13</f>
        <v>8682834</v>
      </c>
      <c r="F55" s="237">
        <f>Debt!F13</f>
        <v>3131449.0096999998</v>
      </c>
    </row>
    <row r="57" spans="1:6" x14ac:dyDescent="0.35">
      <c r="A57" s="144" t="s">
        <v>241</v>
      </c>
    </row>
    <row r="59" spans="1:6" x14ac:dyDescent="0.35">
      <c r="B59" s="240"/>
      <c r="C59" s="238" t="s">
        <v>187</v>
      </c>
      <c r="D59" s="238" t="s">
        <v>188</v>
      </c>
      <c r="E59" s="238" t="s">
        <v>191</v>
      </c>
    </row>
    <row r="60" spans="1:6" x14ac:dyDescent="0.35">
      <c r="B60" s="238" t="s">
        <v>63</v>
      </c>
      <c r="C60" s="241">
        <f>Funding!C13/1000000</f>
        <v>0.208979</v>
      </c>
      <c r="D60" s="241">
        <f>Funding!D13/1000000</f>
        <v>0.207089</v>
      </c>
      <c r="E60" s="241">
        <f>Funding!E13/1000000</f>
        <v>0.41606799999999999</v>
      </c>
    </row>
    <row r="61" spans="1:6" x14ac:dyDescent="0.35">
      <c r="B61" s="238" t="s">
        <v>65</v>
      </c>
      <c r="C61" s="241">
        <f>Funding!C14/1000000</f>
        <v>0</v>
      </c>
      <c r="D61" s="241">
        <f>Funding!D14/1000000</f>
        <v>0.16376599999999999</v>
      </c>
      <c r="E61" s="241">
        <f>Funding!E14/1000000</f>
        <v>0.16376599999999999</v>
      </c>
    </row>
    <row r="62" spans="1:6" x14ac:dyDescent="0.35">
      <c r="B62" s="239" t="s">
        <v>66</v>
      </c>
      <c r="C62" s="241">
        <f>Funding!C15/1000000</f>
        <v>0</v>
      </c>
      <c r="D62" s="241">
        <f>Funding!D15/1000000</f>
        <v>0.14121600000000001</v>
      </c>
      <c r="E62" s="241">
        <f>Funding!E15/1000000</f>
        <v>0.14121600000000001</v>
      </c>
    </row>
    <row r="63" spans="1:6" x14ac:dyDescent="0.35">
      <c r="B63" s="239" t="s">
        <v>67</v>
      </c>
      <c r="C63" s="241">
        <f>Funding!C17/1000000</f>
        <v>0</v>
      </c>
      <c r="D63" s="241">
        <f>Funding!D17/1000000</f>
        <v>0.26592500000000002</v>
      </c>
      <c r="E63" s="241">
        <f>Funding!E17/1000000</f>
        <v>0.26592500000000002</v>
      </c>
    </row>
    <row r="65" spans="1:4" x14ac:dyDescent="0.35">
      <c r="A65" s="144" t="s">
        <v>242</v>
      </c>
    </row>
    <row r="67" spans="1:4" x14ac:dyDescent="0.35">
      <c r="B67" s="435" t="s">
        <v>212</v>
      </c>
      <c r="C67" s="238" t="s">
        <v>63</v>
      </c>
      <c r="D67" s="242">
        <f>Volume!C12</f>
        <v>3639</v>
      </c>
    </row>
    <row r="68" spans="1:4" x14ac:dyDescent="0.35">
      <c r="B68" s="435"/>
      <c r="C68" s="238" t="s">
        <v>65</v>
      </c>
      <c r="D68" s="242">
        <f>Volume!C13</f>
        <v>745</v>
      </c>
    </row>
    <row r="69" spans="1:4" x14ac:dyDescent="0.35">
      <c r="B69" s="435"/>
      <c r="C69" s="239" t="s">
        <v>66</v>
      </c>
      <c r="D69" s="242">
        <f>Volume!C14</f>
        <v>686</v>
      </c>
    </row>
    <row r="70" spans="1:4" x14ac:dyDescent="0.35">
      <c r="B70" s="435"/>
      <c r="C70" s="239" t="s">
        <v>67</v>
      </c>
      <c r="D70" s="242">
        <f>Volume!C16</f>
        <v>2391</v>
      </c>
    </row>
    <row r="71" spans="1:4" x14ac:dyDescent="0.35">
      <c r="B71" s="435" t="s">
        <v>213</v>
      </c>
      <c r="C71" s="238" t="s">
        <v>63</v>
      </c>
      <c r="D71" s="242">
        <f>Volume!D12</f>
        <v>3492</v>
      </c>
    </row>
    <row r="72" spans="1:4" x14ac:dyDescent="0.35">
      <c r="B72" s="435"/>
      <c r="C72" s="238" t="s">
        <v>65</v>
      </c>
      <c r="D72" s="242">
        <f>Volume!D13</f>
        <v>581</v>
      </c>
    </row>
    <row r="73" spans="1:4" x14ac:dyDescent="0.35">
      <c r="B73" s="435"/>
      <c r="C73" s="239" t="s">
        <v>66</v>
      </c>
      <c r="D73" s="242">
        <f>Volume!D14</f>
        <v>367</v>
      </c>
    </row>
    <row r="74" spans="1:4" x14ac:dyDescent="0.35">
      <c r="B74" s="435"/>
      <c r="C74" s="239" t="s">
        <v>67</v>
      </c>
      <c r="D74" s="242">
        <f>Volume!D16</f>
        <v>1403</v>
      </c>
    </row>
    <row r="76" spans="1:4" x14ac:dyDescent="0.35">
      <c r="A76" s="144" t="s">
        <v>243</v>
      </c>
    </row>
    <row r="77" spans="1:4" x14ac:dyDescent="0.35">
      <c r="A77" s="144"/>
    </row>
    <row r="78" spans="1:4" x14ac:dyDescent="0.35">
      <c r="B78" s="243"/>
      <c r="C78" s="244" t="s">
        <v>244</v>
      </c>
      <c r="D78" s="244" t="s">
        <v>245</v>
      </c>
    </row>
    <row r="79" spans="1:4" x14ac:dyDescent="0.35">
      <c r="B79" s="231" t="s">
        <v>63</v>
      </c>
      <c r="C79" s="245" t="e">
        <f>Volume!#REF!</f>
        <v>#REF!</v>
      </c>
      <c r="D79" s="245" t="e">
        <f>Volume!#REF!</f>
        <v>#REF!</v>
      </c>
    </row>
    <row r="80" spans="1:4" x14ac:dyDescent="0.35">
      <c r="B80" s="231" t="s">
        <v>65</v>
      </c>
      <c r="C80" s="245" t="e">
        <f>Volume!#REF!</f>
        <v>#REF!</v>
      </c>
      <c r="D80" s="245" t="e">
        <f>Volume!#REF!</f>
        <v>#REF!</v>
      </c>
    </row>
    <row r="81" spans="1:4" x14ac:dyDescent="0.35">
      <c r="B81" s="231" t="s">
        <v>66</v>
      </c>
      <c r="C81" s="245" t="e">
        <f>Volume!#REF!</f>
        <v>#REF!</v>
      </c>
      <c r="D81" s="245" t="e">
        <f>Volume!#REF!</f>
        <v>#REF!</v>
      </c>
    </row>
    <row r="82" spans="1:4" x14ac:dyDescent="0.35">
      <c r="B82" s="231" t="s">
        <v>67</v>
      </c>
      <c r="C82" s="245" t="e">
        <f>Volume!#REF!</f>
        <v>#REF!</v>
      </c>
      <c r="D82" s="245" t="e">
        <f>Volume!#REF!</f>
        <v>#REF!</v>
      </c>
    </row>
    <row r="84" spans="1:4" x14ac:dyDescent="0.35">
      <c r="A84" s="144" t="s">
        <v>246</v>
      </c>
    </row>
    <row r="86" spans="1:4" x14ac:dyDescent="0.35">
      <c r="B86" s="246" t="s">
        <v>247</v>
      </c>
      <c r="C86" s="247" t="e">
        <f>#REF!</f>
        <v>#REF!</v>
      </c>
    </row>
    <row r="87" spans="1:4" x14ac:dyDescent="0.35">
      <c r="B87" s="246" t="s">
        <v>248</v>
      </c>
      <c r="C87" s="247" t="e">
        <f>#REF!</f>
        <v>#REF!</v>
      </c>
    </row>
    <row r="88" spans="1:4" x14ac:dyDescent="0.35">
      <c r="B88" s="246" t="s">
        <v>249</v>
      </c>
      <c r="C88" s="247" t="e">
        <f>#REF!</f>
        <v>#REF!</v>
      </c>
    </row>
    <row r="90" spans="1:4" x14ac:dyDescent="0.35">
      <c r="A90" s="144" t="s">
        <v>250</v>
      </c>
    </row>
    <row r="92" spans="1:4" x14ac:dyDescent="0.35">
      <c r="B92" s="434" t="s">
        <v>251</v>
      </c>
      <c r="C92" s="231" t="s">
        <v>63</v>
      </c>
      <c r="D92" s="242" t="e">
        <f t="array" ref="D92">INDEX(#REF!,MATCH('Chart Data'!$C92,#REF!,0))</f>
        <v>#REF!</v>
      </c>
    </row>
    <row r="93" spans="1:4" x14ac:dyDescent="0.35">
      <c r="B93" s="434"/>
      <c r="C93" s="231" t="s">
        <v>65</v>
      </c>
      <c r="D93" s="242" t="e">
        <f t="array" ref="D93">INDEX(#REF!,MATCH('Chart Data'!$C93,#REF!,0))</f>
        <v>#REF!</v>
      </c>
    </row>
    <row r="94" spans="1:4" x14ac:dyDescent="0.35">
      <c r="B94" s="434"/>
      <c r="C94" s="231" t="s">
        <v>66</v>
      </c>
      <c r="D94" s="242" t="e">
        <f t="array" ref="D94">INDEX(#REF!,MATCH('Chart Data'!$C94,#REF!,0))</f>
        <v>#REF!</v>
      </c>
    </row>
    <row r="95" spans="1:4" x14ac:dyDescent="0.35">
      <c r="B95" s="434"/>
      <c r="C95" s="231" t="s">
        <v>67</v>
      </c>
      <c r="D95" s="242" t="e">
        <f t="array" ref="D95">INDEX(#REF!,MATCH('Chart Data'!$C95,#REF!,0))</f>
        <v>#REF!</v>
      </c>
    </row>
    <row r="96" spans="1:4" x14ac:dyDescent="0.35">
      <c r="B96" s="434" t="s">
        <v>252</v>
      </c>
      <c r="C96" s="231" t="s">
        <v>63</v>
      </c>
      <c r="D96" s="242" t="e">
        <f t="array" ref="D96">INDEX(#REF!,MATCH('Chart Data'!$C96,#REF!,0))</f>
        <v>#REF!</v>
      </c>
    </row>
    <row r="97" spans="1:6" x14ac:dyDescent="0.35">
      <c r="B97" s="434"/>
      <c r="C97" s="231" t="s">
        <v>65</v>
      </c>
      <c r="D97" s="242" t="e">
        <f t="array" ref="D97">INDEX(#REF!,MATCH('Chart Data'!$C97,#REF!,0))</f>
        <v>#REF!</v>
      </c>
    </row>
    <row r="98" spans="1:6" x14ac:dyDescent="0.35">
      <c r="B98" s="434"/>
      <c r="C98" s="231" t="s">
        <v>66</v>
      </c>
      <c r="D98" s="242" t="e">
        <f t="array" ref="D98">INDEX(#REF!,MATCH('Chart Data'!$C98,#REF!,0))</f>
        <v>#REF!</v>
      </c>
    </row>
    <row r="99" spans="1:6" x14ac:dyDescent="0.35">
      <c r="B99" s="434"/>
      <c r="C99" s="231" t="s">
        <v>67</v>
      </c>
      <c r="D99" s="242" t="e">
        <f t="array" ref="D99">INDEX(#REF!,MATCH('Chart Data'!$C99,#REF!,0))</f>
        <v>#REF!</v>
      </c>
    </row>
    <row r="100" spans="1:6" x14ac:dyDescent="0.35">
      <c r="B100" s="434" t="s">
        <v>253</v>
      </c>
      <c r="C100" s="231" t="s">
        <v>63</v>
      </c>
      <c r="D100" s="242" t="e">
        <f t="array" ref="D100">INDEX(#REF!,MATCH('Chart Data'!$C100,#REF!,0))</f>
        <v>#REF!</v>
      </c>
    </row>
    <row r="101" spans="1:6" x14ac:dyDescent="0.35">
      <c r="B101" s="434"/>
      <c r="C101" s="231" t="s">
        <v>65</v>
      </c>
      <c r="D101" s="242" t="e">
        <f t="array" ref="D101">INDEX(#REF!,MATCH('Chart Data'!$C101,#REF!,0))</f>
        <v>#REF!</v>
      </c>
    </row>
    <row r="102" spans="1:6" x14ac:dyDescent="0.35">
      <c r="B102" s="434"/>
      <c r="C102" s="231" t="s">
        <v>66</v>
      </c>
      <c r="D102" s="242" t="e">
        <f t="array" ref="D102">INDEX(#REF!,MATCH('Chart Data'!$C102,#REF!,0))</f>
        <v>#REF!</v>
      </c>
    </row>
    <row r="103" spans="1:6" x14ac:dyDescent="0.35">
      <c r="B103" s="434"/>
      <c r="C103" s="231" t="s">
        <v>67</v>
      </c>
      <c r="D103" s="242" t="e">
        <f t="array" ref="D103">INDEX(#REF!,MATCH('Chart Data'!$C103,#REF!,0))</f>
        <v>#REF!</v>
      </c>
    </row>
    <row r="105" spans="1:6" x14ac:dyDescent="0.35">
      <c r="A105" s="144" t="s">
        <v>254</v>
      </c>
    </row>
    <row r="107" spans="1:6" x14ac:dyDescent="0.35">
      <c r="B107" s="243"/>
      <c r="C107" s="231" t="s">
        <v>63</v>
      </c>
      <c r="D107" s="231" t="s">
        <v>65</v>
      </c>
      <c r="E107" s="231" t="s">
        <v>66</v>
      </c>
      <c r="F107" s="231" t="s">
        <v>67</v>
      </c>
    </row>
    <row r="108" spans="1:6" x14ac:dyDescent="0.35">
      <c r="B108" s="248" t="s">
        <v>255</v>
      </c>
      <c r="C108" s="249">
        <f>'Financial Gain'!C13</f>
        <v>6344266.8300000001</v>
      </c>
      <c r="D108" s="249">
        <f>'Financial Gain'!D13</f>
        <v>1340866</v>
      </c>
      <c r="E108" s="249">
        <f>'Financial Gain'!E13</f>
        <v>2135994</v>
      </c>
      <c r="F108" s="249">
        <f>'Financial Gain'!F13</f>
        <v>4204132.5771000404</v>
      </c>
    </row>
    <row r="110" spans="1:6" x14ac:dyDescent="0.35">
      <c r="A110" s="144" t="s">
        <v>256</v>
      </c>
    </row>
    <row r="112" spans="1:6" x14ac:dyDescent="0.35">
      <c r="B112" s="243" t="s">
        <v>257</v>
      </c>
      <c r="C112" s="253" t="e">
        <f>#REF!</f>
        <v>#REF!</v>
      </c>
    </row>
    <row r="113" spans="2:3" x14ac:dyDescent="0.35">
      <c r="B113" s="243" t="s">
        <v>227</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55</v>
      </c>
    </row>
    <row r="3" spans="1:1" x14ac:dyDescent="0.35">
      <c r="A3" s="11" t="s">
        <v>258</v>
      </c>
    </row>
    <row r="4" spans="1:1" x14ac:dyDescent="0.35">
      <c r="A4" s="12" t="s">
        <v>259</v>
      </c>
    </row>
    <row r="5" spans="1:1" x14ac:dyDescent="0.35">
      <c r="A5" s="12" t="s">
        <v>260</v>
      </c>
    </row>
    <row r="6" spans="1:1" x14ac:dyDescent="0.35">
      <c r="A6" s="12" t="s">
        <v>261</v>
      </c>
    </row>
    <row r="7" spans="1:1" x14ac:dyDescent="0.35">
      <c r="A7" s="12" t="s">
        <v>262</v>
      </c>
    </row>
    <row r="8" spans="1:1" x14ac:dyDescent="0.35">
      <c r="A8" s="12" t="s">
        <v>263</v>
      </c>
    </row>
    <row r="9" spans="1:1" x14ac:dyDescent="0.35">
      <c r="A9" s="12" t="s">
        <v>264</v>
      </c>
    </row>
    <row r="10" spans="1:1" x14ac:dyDescent="0.35">
      <c r="A10" s="12" t="s">
        <v>265</v>
      </c>
    </row>
    <row r="11" spans="1:1" x14ac:dyDescent="0.35">
      <c r="A11" s="12" t="s">
        <v>266</v>
      </c>
    </row>
    <row r="12" spans="1:1" x14ac:dyDescent="0.35">
      <c r="A12" s="12" t="s">
        <v>267</v>
      </c>
    </row>
    <row r="13" spans="1:1" x14ac:dyDescent="0.35">
      <c r="A13" s="12" t="s">
        <v>268</v>
      </c>
    </row>
    <row r="14" spans="1:1" x14ac:dyDescent="0.35">
      <c r="A14" s="12" t="s">
        <v>269</v>
      </c>
    </row>
    <row r="15" spans="1:1" x14ac:dyDescent="0.35">
      <c r="A15" s="12" t="s">
        <v>270</v>
      </c>
    </row>
    <row r="16" spans="1:1" x14ac:dyDescent="0.35">
      <c r="A16" s="12" t="s">
        <v>271</v>
      </c>
    </row>
    <row r="17" spans="1:1" x14ac:dyDescent="0.35">
      <c r="A17" s="12" t="s">
        <v>272</v>
      </c>
    </row>
    <row r="18" spans="1:1" x14ac:dyDescent="0.35">
      <c r="A18" s="12" t="s">
        <v>273</v>
      </c>
    </row>
    <row r="19" spans="1:1" x14ac:dyDescent="0.35">
      <c r="A19" s="12" t="s">
        <v>274</v>
      </c>
    </row>
    <row r="20" spans="1:1" x14ac:dyDescent="0.35">
      <c r="A20" s="12" t="s">
        <v>275</v>
      </c>
    </row>
    <row r="21" spans="1:1" x14ac:dyDescent="0.35">
      <c r="A21" s="12" t="s">
        <v>276</v>
      </c>
    </row>
    <row r="22" spans="1:1" x14ac:dyDescent="0.35">
      <c r="A22" s="12" t="s">
        <v>277</v>
      </c>
    </row>
    <row r="23" spans="1:1" x14ac:dyDescent="0.35">
      <c r="A23" s="12" t="s">
        <v>278</v>
      </c>
    </row>
    <row r="24" spans="1:1" x14ac:dyDescent="0.35">
      <c r="A24" s="12" t="s">
        <v>279</v>
      </c>
    </row>
    <row r="25" spans="1:1" x14ac:dyDescent="0.35">
      <c r="A25" s="12" t="s">
        <v>280</v>
      </c>
    </row>
    <row r="26" spans="1:1" x14ac:dyDescent="0.35">
      <c r="A26" s="12" t="s">
        <v>1</v>
      </c>
    </row>
    <row r="27" spans="1:1" x14ac:dyDescent="0.35">
      <c r="A27" s="12" t="s">
        <v>281</v>
      </c>
    </row>
    <row r="28" spans="1:1" x14ac:dyDescent="0.35">
      <c r="A28" s="12" t="s">
        <v>282</v>
      </c>
    </row>
    <row r="29" spans="1:1" x14ac:dyDescent="0.35">
      <c r="A29" s="12" t="s">
        <v>283</v>
      </c>
    </row>
    <row r="30" spans="1:1" x14ac:dyDescent="0.35">
      <c r="A30" s="12" t="s">
        <v>284</v>
      </c>
    </row>
    <row r="31" spans="1:1" x14ac:dyDescent="0.35">
      <c r="A31" s="12" t="s">
        <v>285</v>
      </c>
    </row>
    <row r="32" spans="1:1" x14ac:dyDescent="0.35">
      <c r="A32" s="12" t="s">
        <v>286</v>
      </c>
    </row>
    <row r="33" spans="1:1" x14ac:dyDescent="0.35">
      <c r="A33" s="12" t="s">
        <v>287</v>
      </c>
    </row>
    <row r="34" spans="1:1" x14ac:dyDescent="0.35">
      <c r="A34" s="12"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http://purl.org/dc/terms/"/>
    <ds:schemaRef ds:uri="1543e12e-b41e-4b3f-8a83-41e12152c6a2"/>
    <ds:schemaRef ds:uri="http://www.w3.org/XML/1998/namespace"/>
    <ds:schemaRef ds:uri="http://schemas.openxmlformats.org/package/2006/metadata/core-properties"/>
    <ds:schemaRef ds:uri="http://schemas.microsoft.com/office/2006/documentManagement/types"/>
    <ds:schemaRef ds:uri="4ea622ab-6d0b-4c8a-8736-27bd26b1fd54"/>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