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8.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9.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0.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1.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2.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3.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4.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66925"/>
  <mc:AlternateContent xmlns:mc="http://schemas.openxmlformats.org/markup-compatibility/2006">
    <mc:Choice Requires="x15">
      <x15ac:absPath xmlns:x15ac="http://schemas.microsoft.com/office/spreadsheetml/2010/11/ac" url="https://impservihub.sharepoint.com/sites/tpi-moneyadviceprogramme/Shared Documents/MAO Phase 4/PerfMgmtFrmwork/2022-23/Reports/National Report/"/>
    </mc:Choice>
  </mc:AlternateContent>
  <xr:revisionPtr revIDLastSave="0" documentId="8_{6FE320CD-5E52-47F4-96DA-78C5F7715544}" xr6:coauthVersionLast="47" xr6:coauthVersionMax="47" xr10:uidLastSave="{00000000-0000-0000-0000-000000000000}"/>
  <bookViews>
    <workbookView xWindow="-110" yWindow="-110" windowWidth="19420" windowHeight="10420" xr2:uid="{CA18817D-08B0-4234-805E-55EF8804B090}"/>
  </bookViews>
  <sheets>
    <sheet name="Contents" sheetId="2" r:id="rId1"/>
    <sheet name="Notes &amp; Caveats" sheetId="25" r:id="rId2"/>
    <sheet name="Services" sheetId="18" r:id="rId3"/>
    <sheet name="Demographics" sheetId="27" r:id="rId4"/>
    <sheet name="Sex Chart" sheetId="54" r:id="rId5"/>
    <sheet name="Age Chart" sheetId="55" r:id="rId6"/>
    <sheet name="Ethnicity Chart" sheetId="56" r:id="rId7"/>
    <sheet name="Income Chart" sheetId="57" r:id="rId8"/>
    <sheet name="Household Composition Chart" sheetId="58" r:id="rId9"/>
    <sheet name="Debt" sheetId="6" r:id="rId10"/>
    <sheet name="Debt Clients Chart" sheetId="59" r:id="rId11"/>
    <sheet name="Debt Owed Chart" sheetId="60" r:id="rId12"/>
    <sheet name="Debt Type Chart" sheetId="61" r:id="rId13"/>
    <sheet name="Funding" sheetId="8" r:id="rId14"/>
    <sheet name="Deflators" sheetId="49" state="hidden" r:id="rId15"/>
    <sheet name="Funding Chart" sheetId="62" r:id="rId16"/>
    <sheet name="Volume" sheetId="9" r:id="rId17"/>
    <sheet name="Clients Chart" sheetId="64" r:id="rId18"/>
    <sheet name="Contact Channel Chart" sheetId="66" r:id="rId19"/>
    <sheet name="Financial Gain" sheetId="12" r:id="rId20"/>
    <sheet name="Financial Gain Chart" sheetId="67" r:id="rId21"/>
    <sheet name="Local Authority Only" sheetId="52" r:id="rId22"/>
    <sheet name="Demographics excluding NR" sheetId="50" state="hidden" r:id="rId23"/>
    <sheet name="LA Only Chart" sheetId="69" r:id="rId24"/>
    <sheet name="Chart Data" sheetId="31" state="hidden" r:id="rId25"/>
    <sheet name="Funding Calcs" sheetId="63" state="hidden" r:id="rId26"/>
    <sheet name="Clients Calcs" sheetId="65" state="hidden" r:id="rId27"/>
    <sheet name="Financial Gain Calcs" sheetId="68" state="hidden" r:id="rId28"/>
    <sheet name="Lookup" sheetId="3" state="hidden" r:id="rId2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7" i="63" l="1"/>
  <c r="H41" i="63"/>
  <c r="D4" i="68"/>
  <c r="D6" i="68"/>
  <c r="D7" i="68"/>
  <c r="D10" i="68"/>
  <c r="D23" i="68"/>
  <c r="D26" i="68"/>
  <c r="E92" i="31"/>
  <c r="D92" i="31"/>
  <c r="C92" i="31"/>
  <c r="Q29" i="63"/>
  <c r="P29" i="63"/>
  <c r="R29" i="63" l="1"/>
  <c r="D11" i="68"/>
  <c r="D24" i="68"/>
  <c r="D20" i="68"/>
  <c r="D19" i="68"/>
  <c r="D12" i="68"/>
  <c r="D8" i="68"/>
  <c r="D17" i="68"/>
  <c r="D14" i="68"/>
  <c r="D13" i="68"/>
  <c r="D16" i="68"/>
  <c r="D9" i="68"/>
  <c r="D5" i="68"/>
  <c r="D25" i="68"/>
  <c r="D22" i="68"/>
  <c r="D27" i="65"/>
  <c r="D21" i="68"/>
  <c r="D18" i="68"/>
  <c r="H3" i="68"/>
  <c r="D27" i="68"/>
  <c r="D15" i="68"/>
  <c r="G3" i="68"/>
  <c r="M41" i="63"/>
  <c r="M33" i="63"/>
  <c r="D25" i="65"/>
  <c r="M36" i="63"/>
  <c r="M32" i="63"/>
  <c r="D28" i="65"/>
  <c r="D24" i="65"/>
  <c r="D3" i="68"/>
  <c r="D26" i="65"/>
  <c r="M40" i="63"/>
  <c r="M43" i="63"/>
  <c r="D23" i="65"/>
  <c r="M42" i="63"/>
  <c r="M34" i="63"/>
  <c r="G3" i="65"/>
  <c r="M13" i="63"/>
  <c r="M5" i="63"/>
  <c r="H3" i="65"/>
  <c r="H34" i="63"/>
  <c r="M39" i="63"/>
  <c r="M23" i="63"/>
  <c r="M19" i="63"/>
  <c r="M15" i="63"/>
  <c r="M11" i="63"/>
  <c r="M7" i="63"/>
  <c r="M46" i="63"/>
  <c r="H17" i="63"/>
  <c r="M22" i="63"/>
  <c r="M30" i="63"/>
  <c r="M31" i="63"/>
  <c r="M45" i="63"/>
  <c r="M38" i="63"/>
  <c r="M4" i="63"/>
  <c r="M21" i="63"/>
  <c r="M17" i="63"/>
  <c r="M9" i="63"/>
  <c r="M37" i="63"/>
  <c r="M44" i="63"/>
  <c r="P4" i="63"/>
  <c r="M20" i="63"/>
  <c r="M16" i="63"/>
  <c r="M12" i="63"/>
  <c r="M8" i="63"/>
  <c r="M35" i="63"/>
  <c r="M18" i="63"/>
  <c r="M14" i="63"/>
  <c r="M10" i="63"/>
  <c r="M6" i="63"/>
  <c r="Q4" i="63"/>
  <c r="M29" i="63"/>
  <c r="H32" i="63"/>
  <c r="H10" i="63"/>
  <c r="H29" i="63"/>
  <c r="H11" i="63"/>
  <c r="H16" i="63"/>
  <c r="H36" i="63"/>
  <c r="H20" i="63"/>
  <c r="H35" i="63"/>
  <c r="H9" i="63"/>
  <c r="H8" i="63"/>
  <c r="H40" i="63"/>
  <c r="H15" i="63"/>
  <c r="H33" i="63"/>
  <c r="H18" i="63"/>
  <c r="H31" i="63"/>
  <c r="H22" i="63"/>
  <c r="H14" i="63"/>
  <c r="H6" i="63"/>
  <c r="H38" i="63"/>
  <c r="H30" i="63"/>
  <c r="H7" i="63"/>
  <c r="H21" i="63"/>
  <c r="H13" i="63"/>
  <c r="H5" i="63"/>
  <c r="H37" i="63"/>
  <c r="H4" i="63"/>
  <c r="H12" i="63"/>
  <c r="H39" i="63"/>
  <c r="H19" i="63"/>
  <c r="R4" i="63" l="1"/>
  <c r="M49" i="63"/>
  <c r="M48" i="63"/>
  <c r="H43" i="63"/>
  <c r="H42" i="63"/>
  <c r="M25" i="63"/>
  <c r="I3" i="68"/>
  <c r="D30" i="68"/>
  <c r="D29" i="68"/>
  <c r="I3" i="65"/>
  <c r="M24" i="63"/>
  <c r="H25" i="63"/>
  <c r="H24" i="63"/>
  <c r="D28" i="52"/>
  <c r="D93" i="31" s="1"/>
  <c r="E28" i="52"/>
  <c r="E93" i="31" s="1"/>
  <c r="C28" i="52"/>
  <c r="C93" i="31" s="1"/>
  <c r="A1" i="50" l="1"/>
  <c r="E14" i="50" s="1"/>
  <c r="A1" i="9"/>
  <c r="C21" i="9" s="1"/>
  <c r="A1" i="8"/>
  <c r="C29" i="8" s="1"/>
  <c r="A1" i="6"/>
  <c r="C17" i="6" s="1"/>
  <c r="A1" i="18"/>
  <c r="A1" i="25"/>
  <c r="A1" i="12" s="1"/>
  <c r="A1" i="27"/>
  <c r="D5" i="31" l="1"/>
  <c r="C5" i="31"/>
  <c r="C14" i="50"/>
  <c r="C126" i="50"/>
  <c r="C108" i="50"/>
  <c r="C145" i="50"/>
  <c r="E69" i="50"/>
  <c r="C69" i="50"/>
  <c r="C51" i="50"/>
  <c r="G108" i="50"/>
  <c r="C88" i="50"/>
  <c r="F34" i="50"/>
  <c r="C34" i="50"/>
  <c r="G69" i="27"/>
  <c r="C69" i="27"/>
  <c r="E23" i="31" l="1"/>
  <c r="D23" i="31"/>
  <c r="C23" i="31"/>
  <c r="F23" i="31"/>
  <c r="D18" i="31"/>
  <c r="C18" i="31"/>
  <c r="C44" i="50" l="1"/>
  <c r="G138" i="50"/>
  <c r="G101" i="50"/>
  <c r="G98" i="50"/>
  <c r="G140" i="50"/>
  <c r="C25" i="50"/>
  <c r="H99" i="50"/>
  <c r="F100" i="50"/>
  <c r="H103" i="50"/>
  <c r="E137" i="50"/>
  <c r="E141" i="50"/>
  <c r="H64" i="50"/>
  <c r="E139" i="50"/>
  <c r="F102" i="50"/>
  <c r="F136" i="50"/>
  <c r="E99" i="50"/>
  <c r="H101" i="50"/>
  <c r="D103" i="50"/>
  <c r="G103" i="50"/>
  <c r="D138" i="50"/>
  <c r="C137" i="50"/>
  <c r="C141" i="50"/>
  <c r="H139" i="50"/>
  <c r="C100" i="50"/>
  <c r="H138" i="50"/>
  <c r="G137" i="50"/>
  <c r="G141" i="50"/>
  <c r="F140" i="50"/>
  <c r="E100" i="50"/>
  <c r="D101" i="50"/>
  <c r="E102" i="50"/>
  <c r="C136" i="50"/>
  <c r="I137" i="50"/>
  <c r="I141" i="50"/>
  <c r="F139" i="50"/>
  <c r="E138" i="50"/>
  <c r="J136" i="50"/>
  <c r="J140" i="50"/>
  <c r="H60" i="50"/>
  <c r="D28" i="50"/>
  <c r="F101" i="50"/>
  <c r="C101" i="50"/>
  <c r="F98" i="50"/>
  <c r="E103" i="50"/>
  <c r="E136" i="50"/>
  <c r="C138" i="50"/>
  <c r="J139" i="50"/>
  <c r="I138" i="50"/>
  <c r="D137" i="50"/>
  <c r="D141" i="50"/>
  <c r="D99" i="50"/>
  <c r="G99" i="50"/>
  <c r="F103" i="50"/>
  <c r="D136" i="50"/>
  <c r="D140" i="50"/>
  <c r="C139" i="50"/>
  <c r="H137" i="50"/>
  <c r="H141" i="50"/>
  <c r="C99" i="50"/>
  <c r="D102" i="50"/>
  <c r="E98" i="50"/>
  <c r="H100" i="50"/>
  <c r="C102" i="50"/>
  <c r="H136" i="50"/>
  <c r="H140" i="50"/>
  <c r="G139" i="50"/>
  <c r="F138" i="50"/>
  <c r="C29" i="50"/>
  <c r="C4" i="31" s="1"/>
  <c r="D100" i="50"/>
  <c r="D98" i="50"/>
  <c r="F99" i="50"/>
  <c r="E101" i="50"/>
  <c r="G102" i="50"/>
  <c r="G136" i="50"/>
  <c r="I139" i="50"/>
  <c r="F137" i="50"/>
  <c r="F141" i="50"/>
  <c r="E140" i="50"/>
  <c r="J138" i="50"/>
  <c r="C98" i="50"/>
  <c r="H98" i="50"/>
  <c r="G100" i="50"/>
  <c r="H102" i="50"/>
  <c r="C103" i="50"/>
  <c r="I136" i="50"/>
  <c r="C140" i="50"/>
  <c r="J137" i="50"/>
  <c r="J141" i="50"/>
  <c r="I140" i="50"/>
  <c r="D139" i="50"/>
  <c r="D26" i="50"/>
  <c r="C73" i="50"/>
  <c r="C28" i="50"/>
  <c r="C27" i="50"/>
  <c r="D74" i="50"/>
  <c r="E111" i="50"/>
  <c r="D115" i="50"/>
  <c r="M151" i="50"/>
  <c r="M153" i="50"/>
  <c r="E60" i="50"/>
  <c r="H63" i="50"/>
  <c r="I63" i="50"/>
  <c r="F62" i="50"/>
  <c r="D40" i="50"/>
  <c r="C61" i="50"/>
  <c r="C74" i="50"/>
  <c r="D77" i="50"/>
  <c r="F111" i="50"/>
  <c r="D114" i="50"/>
  <c r="E112" i="50"/>
  <c r="F115" i="50"/>
  <c r="M154" i="50"/>
  <c r="P152" i="50"/>
  <c r="D60" i="50"/>
  <c r="C38" i="50"/>
  <c r="D64" i="50"/>
  <c r="C42" i="50"/>
  <c r="E64" i="50"/>
  <c r="J62" i="50"/>
  <c r="G61" i="50"/>
  <c r="C24" i="50"/>
  <c r="C26" i="50"/>
  <c r="C72" i="50"/>
  <c r="D76" i="50"/>
  <c r="C75" i="50"/>
  <c r="D75" i="50"/>
  <c r="F114" i="50"/>
  <c r="J150" i="50"/>
  <c r="I64" i="50"/>
  <c r="F63" i="50"/>
  <c r="D41" i="50"/>
  <c r="C62" i="50"/>
  <c r="D25" i="50"/>
  <c r="D27" i="50"/>
  <c r="D72" i="50"/>
  <c r="C76" i="50"/>
  <c r="D113" i="50"/>
  <c r="E116" i="50"/>
  <c r="P150" i="50"/>
  <c r="P153" i="50"/>
  <c r="D61" i="50"/>
  <c r="C39" i="50"/>
  <c r="E61" i="50"/>
  <c r="I60" i="50"/>
  <c r="J63" i="50"/>
  <c r="G62" i="50"/>
  <c r="D112" i="50"/>
  <c r="E115" i="50"/>
  <c r="F113" i="50"/>
  <c r="H61" i="50"/>
  <c r="I61" i="50"/>
  <c r="F60" i="50"/>
  <c r="D38" i="50"/>
  <c r="D45" i="50" s="1"/>
  <c r="F64" i="50"/>
  <c r="D42" i="50"/>
  <c r="D49" i="50" s="1"/>
  <c r="D12" i="31" s="1"/>
  <c r="C63" i="50"/>
  <c r="D24" i="50"/>
  <c r="D29" i="50"/>
  <c r="D4" i="31" s="1"/>
  <c r="C77" i="50"/>
  <c r="D111" i="50"/>
  <c r="F112" i="50"/>
  <c r="D62" i="50"/>
  <c r="C40" i="50"/>
  <c r="E62" i="50"/>
  <c r="J60" i="50"/>
  <c r="J64" i="50"/>
  <c r="G63" i="50"/>
  <c r="D44" i="50"/>
  <c r="D116" i="50"/>
  <c r="E114" i="50"/>
  <c r="P154" i="50"/>
  <c r="H62" i="50"/>
  <c r="I62" i="50"/>
  <c r="F61" i="50"/>
  <c r="D39" i="50"/>
  <c r="C60" i="50"/>
  <c r="C64" i="50"/>
  <c r="D73" i="50"/>
  <c r="E44" i="50"/>
  <c r="E113" i="50"/>
  <c r="F116" i="50"/>
  <c r="M152" i="50"/>
  <c r="M150" i="50"/>
  <c r="P151" i="50"/>
  <c r="D63" i="50"/>
  <c r="C41" i="50"/>
  <c r="E63" i="50"/>
  <c r="J61" i="50"/>
  <c r="G60" i="50"/>
  <c r="G64" i="50"/>
  <c r="C122" i="50" l="1"/>
  <c r="C119" i="50"/>
  <c r="D79" i="50"/>
  <c r="C48" i="50"/>
  <c r="C11" i="31" s="1"/>
  <c r="D46" i="50"/>
  <c r="J152" i="50"/>
  <c r="C47" i="50"/>
  <c r="C10" i="31" s="1"/>
  <c r="C80" i="50"/>
  <c r="D123" i="50"/>
  <c r="D22" i="31" s="1"/>
  <c r="E45" i="50"/>
  <c r="F119" i="50"/>
  <c r="E46" i="50"/>
  <c r="D120" i="50"/>
  <c r="Q152" i="50"/>
  <c r="E49" i="50"/>
  <c r="E12" i="31" s="1"/>
  <c r="J151" i="50"/>
  <c r="C84" i="50"/>
  <c r="C17" i="31" s="1"/>
  <c r="F120" i="50"/>
  <c r="C45" i="50"/>
  <c r="E119" i="50"/>
  <c r="E118" i="50"/>
  <c r="E122" i="50"/>
  <c r="C121" i="50"/>
  <c r="F123" i="50"/>
  <c r="F22" i="31" s="1"/>
  <c r="F121" i="50"/>
  <c r="D47" i="50"/>
  <c r="D10" i="31" s="1"/>
  <c r="E121" i="50"/>
  <c r="C123" i="50"/>
  <c r="C22" i="31" s="1"/>
  <c r="D82" i="50"/>
  <c r="D122" i="50"/>
  <c r="Q150" i="50"/>
  <c r="H156" i="50" s="1"/>
  <c r="E120" i="50"/>
  <c r="C46" i="50"/>
  <c r="E123" i="50"/>
  <c r="E22" i="31" s="1"/>
  <c r="C82" i="50"/>
  <c r="E47" i="50"/>
  <c r="E10" i="31" s="1"/>
  <c r="Q151" i="50"/>
  <c r="D80" i="50"/>
  <c r="E48" i="50"/>
  <c r="E11" i="31" s="1"/>
  <c r="D48" i="50"/>
  <c r="D11" i="31" s="1"/>
  <c r="D83" i="50"/>
  <c r="D121" i="50"/>
  <c r="D84" i="50"/>
  <c r="D17" i="31" s="1"/>
  <c r="J154" i="50"/>
  <c r="D118" i="50"/>
  <c r="D119" i="50"/>
  <c r="Q154" i="50"/>
  <c r="Q153" i="50"/>
  <c r="C118" i="50"/>
  <c r="C120" i="50"/>
  <c r="J153" i="50"/>
  <c r="C83" i="50"/>
  <c r="C79" i="50"/>
  <c r="C49" i="50"/>
  <c r="C12" i="31" s="1"/>
  <c r="F122" i="50"/>
  <c r="F118" i="50"/>
  <c r="C81" i="50"/>
  <c r="D81" i="50"/>
  <c r="C48" i="8"/>
  <c r="M157" i="50" l="1"/>
  <c r="M159" i="50"/>
  <c r="D29" i="31" s="1"/>
  <c r="F160" i="50"/>
  <c r="D30" i="31" s="1"/>
  <c r="Q160" i="50"/>
  <c r="I158" i="50"/>
  <c r="Q159" i="50"/>
  <c r="M160" i="50"/>
  <c r="D31" i="31" s="1"/>
  <c r="P159" i="50"/>
  <c r="E29" i="31" s="1"/>
  <c r="Q158" i="50"/>
  <c r="P160" i="50"/>
  <c r="E31" i="31" s="1"/>
  <c r="J156" i="50"/>
  <c r="O156" i="50"/>
  <c r="J157" i="50"/>
  <c r="E157" i="50"/>
  <c r="N157" i="50"/>
  <c r="H157" i="50"/>
  <c r="D157" i="50"/>
  <c r="F157" i="50"/>
  <c r="O157" i="50"/>
  <c r="C157" i="50"/>
  <c r="G157" i="50"/>
  <c r="K157" i="50"/>
  <c r="L157" i="50"/>
  <c r="I157" i="50"/>
  <c r="Q156" i="50"/>
  <c r="L156" i="50"/>
  <c r="J158" i="50"/>
  <c r="K158" i="50"/>
  <c r="D158" i="50"/>
  <c r="L158" i="50"/>
  <c r="G158" i="50"/>
  <c r="C158" i="50"/>
  <c r="O158" i="50"/>
  <c r="N158" i="50"/>
  <c r="E158" i="50"/>
  <c r="H158" i="50"/>
  <c r="K156" i="50"/>
  <c r="F159" i="50"/>
  <c r="D28" i="31" s="1"/>
  <c r="C156" i="50"/>
  <c r="E156" i="50"/>
  <c r="N156" i="50"/>
  <c r="Q157" i="50"/>
  <c r="M156" i="50"/>
  <c r="I156" i="50"/>
  <c r="F158" i="50"/>
  <c r="J160" i="50"/>
  <c r="H160" i="50"/>
  <c r="G160" i="50"/>
  <c r="C160" i="50"/>
  <c r="I160" i="50"/>
  <c r="E30" i="31" s="1"/>
  <c r="L160" i="50"/>
  <c r="E160" i="50"/>
  <c r="D160" i="50"/>
  <c r="O160" i="50"/>
  <c r="N160" i="50"/>
  <c r="K160" i="50"/>
  <c r="M158" i="50"/>
  <c r="D156" i="50"/>
  <c r="F156" i="50"/>
  <c r="P158" i="50"/>
  <c r="J159" i="50"/>
  <c r="L159" i="50"/>
  <c r="D159" i="50"/>
  <c r="C159" i="50"/>
  <c r="G159" i="50"/>
  <c r="N159" i="50"/>
  <c r="K159" i="50"/>
  <c r="O159" i="50"/>
  <c r="H159" i="50"/>
  <c r="E159" i="50"/>
  <c r="P157" i="50"/>
  <c r="G156" i="50"/>
  <c r="P156" i="50"/>
  <c r="I159" i="50"/>
  <c r="E28" i="31" s="1"/>
  <c r="C9" i="12"/>
  <c r="C10" i="6"/>
  <c r="C10" i="9"/>
  <c r="C42" i="6"/>
  <c r="C25" i="6"/>
  <c r="H34" i="27"/>
  <c r="C34" i="27"/>
  <c r="C145" i="27"/>
  <c r="C126" i="27"/>
  <c r="I108" i="27"/>
  <c r="C108" i="27"/>
  <c r="C88" i="27"/>
  <c r="C51" i="27"/>
  <c r="G14" i="27"/>
  <c r="C14" i="27"/>
  <c r="C32" i="9"/>
  <c r="C10" i="8"/>
  <c r="F31" i="31" l="1"/>
  <c r="F28" i="31"/>
  <c r="F30" i="31"/>
  <c r="F29" i="31"/>
  <c r="E35" i="8"/>
  <c r="E51" i="8"/>
  <c r="C87" i="31"/>
  <c r="F30" i="6" a="1"/>
  <c r="F30" i="6" s="1"/>
  <c r="G33" i="6" a="1"/>
  <c r="G33" i="6" s="1"/>
  <c r="F33" i="6" a="1"/>
  <c r="F33" i="6" s="1"/>
  <c r="F37" i="6" a="1"/>
  <c r="F37" i="6" s="1"/>
  <c r="G31" i="6" a="1"/>
  <c r="G31" i="6" s="1"/>
  <c r="D46" i="31" s="1"/>
  <c r="I46" i="31" s="1"/>
  <c r="G36" i="6" a="1"/>
  <c r="G36" i="6" s="1"/>
  <c r="G34" i="6" a="1"/>
  <c r="G34" i="6" s="1"/>
  <c r="G29" i="6" a="1"/>
  <c r="G29" i="6" s="1"/>
  <c r="F36" i="6" a="1"/>
  <c r="F36" i="6" s="1"/>
  <c r="F34" i="6" a="1"/>
  <c r="F34" i="6" s="1"/>
  <c r="G32" i="6" a="1"/>
  <c r="G32" i="6" s="1"/>
  <c r="D45" i="31" s="1"/>
  <c r="I45" i="31" s="1"/>
  <c r="F29" i="6" a="1"/>
  <c r="F29" i="6" s="1"/>
  <c r="F35" i="6" a="1"/>
  <c r="F35" i="6" s="1"/>
  <c r="C47" i="31" s="1"/>
  <c r="H47" i="31" s="1"/>
  <c r="F32" i="6" a="1"/>
  <c r="F32" i="6" s="1"/>
  <c r="C45" i="31" s="1"/>
  <c r="H45" i="31" s="1"/>
  <c r="F28" i="6" a="1"/>
  <c r="F28" i="6" s="1"/>
  <c r="E36" i="31"/>
  <c r="C36" i="31"/>
  <c r="D36" i="31"/>
  <c r="E41" i="31"/>
  <c r="D41" i="31"/>
  <c r="C41" i="31"/>
  <c r="F75" i="27"/>
  <c r="E73" i="27"/>
  <c r="C75" i="27"/>
  <c r="F74" i="27"/>
  <c r="E72" i="27"/>
  <c r="F73" i="27"/>
  <c r="C76" i="27"/>
  <c r="F72" i="27"/>
  <c r="C73" i="27"/>
  <c r="E76" i="27"/>
  <c r="C72" i="27"/>
  <c r="E75" i="27"/>
  <c r="C74" i="27"/>
  <c r="F76" i="27"/>
  <c r="E74" i="27"/>
  <c r="D69" i="31"/>
  <c r="D67" i="31"/>
  <c r="D65" i="31"/>
  <c r="D68" i="31"/>
  <c r="D66" i="31"/>
  <c r="D64" i="31"/>
  <c r="D73" i="31"/>
  <c r="D63" i="31"/>
  <c r="D72" i="31"/>
  <c r="D62" i="31"/>
  <c r="D70" i="31"/>
  <c r="D71" i="31"/>
  <c r="C56" i="31"/>
  <c r="H56" i="31" s="1"/>
  <c r="D57" i="31"/>
  <c r="I57" i="31" s="1"/>
  <c r="C55" i="31"/>
  <c r="H55" i="31" s="1"/>
  <c r="C54" i="31"/>
  <c r="H54" i="31" s="1"/>
  <c r="D53" i="31"/>
  <c r="I53" i="31" s="1"/>
  <c r="D56" i="31"/>
  <c r="I56" i="31" s="1"/>
  <c r="D55" i="31"/>
  <c r="I55" i="31" s="1"/>
  <c r="D54" i="31"/>
  <c r="I54" i="31" s="1"/>
  <c r="C57" i="31"/>
  <c r="H57" i="31" s="1"/>
  <c r="C53" i="31"/>
  <c r="H53" i="31" s="1"/>
  <c r="E29" i="27"/>
  <c r="D44" i="27"/>
  <c r="M153" i="27"/>
  <c r="C24" i="27"/>
  <c r="E28" i="27"/>
  <c r="C25" i="27"/>
  <c r="P150" i="27"/>
  <c r="P152" i="27"/>
  <c r="C136" i="27"/>
  <c r="D28" i="27"/>
  <c r="M150" i="27"/>
  <c r="C27" i="27"/>
  <c r="I38" i="6" a="1"/>
  <c r="I38" i="6" s="1"/>
  <c r="K35" i="6" a="1"/>
  <c r="K35" i="6" s="1"/>
  <c r="I30" i="6" a="1"/>
  <c r="I30" i="6" s="1"/>
  <c r="K29" i="6" a="1"/>
  <c r="K29" i="6" s="1"/>
  <c r="P151" i="27"/>
  <c r="K32" i="6" a="1"/>
  <c r="K32" i="6" s="1"/>
  <c r="J35" i="6" a="1"/>
  <c r="J35" i="6" s="1"/>
  <c r="G30" i="6" a="1"/>
  <c r="G30" i="6" s="1"/>
  <c r="G37" i="6" a="1"/>
  <c r="G37" i="6" s="1"/>
  <c r="J34" i="6" a="1"/>
  <c r="J34" i="6" s="1"/>
  <c r="J33" i="6" a="1"/>
  <c r="J33" i="6" s="1"/>
  <c r="J32" i="6" a="1"/>
  <c r="J32" i="6" s="1"/>
  <c r="J37" i="6" a="1"/>
  <c r="J37" i="6" s="1"/>
  <c r="J36" i="6" a="1"/>
  <c r="J36" i="6" s="1"/>
  <c r="J28" i="6" a="1"/>
  <c r="J28" i="6" s="1"/>
  <c r="J30" i="6" a="1"/>
  <c r="J30" i="6" s="1"/>
  <c r="J39" i="6" a="1"/>
  <c r="J39" i="6" s="1"/>
  <c r="K31" i="6" a="1"/>
  <c r="K31" i="6" s="1"/>
  <c r="K30" i="6" a="1"/>
  <c r="K30" i="6" s="1"/>
  <c r="K28" i="6" a="1"/>
  <c r="K28" i="6" s="1"/>
  <c r="K34" i="6" a="1"/>
  <c r="K34" i="6" s="1"/>
  <c r="G39" i="6" a="1"/>
  <c r="G39" i="6" s="1"/>
  <c r="I28" i="6"/>
  <c r="I32" i="6" a="1"/>
  <c r="I32" i="6" s="1"/>
  <c r="I29" i="6" a="1"/>
  <c r="I29" i="6" s="1"/>
  <c r="I39" i="6" a="1"/>
  <c r="I39" i="6" s="1"/>
  <c r="I31" i="6" a="1"/>
  <c r="I31" i="6" s="1"/>
  <c r="K39" i="6" a="1"/>
  <c r="K39" i="6" s="1"/>
  <c r="K38" i="6" a="1"/>
  <c r="K38" i="6" s="1"/>
  <c r="K37" i="6" a="1"/>
  <c r="K37" i="6" s="1"/>
  <c r="G28" i="6" a="1"/>
  <c r="G28" i="6" s="1"/>
  <c r="I37" i="6" a="1"/>
  <c r="I37" i="6" s="1"/>
  <c r="I36" i="6" a="1"/>
  <c r="I36" i="6" s="1"/>
  <c r="I35" i="6" a="1"/>
  <c r="I35" i="6" s="1"/>
  <c r="K36" i="6" a="1"/>
  <c r="K36" i="6" s="1"/>
  <c r="J29" i="6" a="1"/>
  <c r="J29" i="6" s="1"/>
  <c r="K33" i="6" a="1"/>
  <c r="K33" i="6" s="1"/>
  <c r="M151" i="27"/>
  <c r="F31" i="6" a="1"/>
  <c r="F31" i="6" s="1"/>
  <c r="C46" i="31" s="1"/>
  <c r="H46" i="31" s="1"/>
  <c r="F39" i="6" a="1"/>
  <c r="F39" i="6" s="1"/>
  <c r="J38" i="6" a="1"/>
  <c r="J38" i="6" s="1"/>
  <c r="J31" i="6" a="1"/>
  <c r="J31" i="6" s="1"/>
  <c r="I33" i="6" a="1"/>
  <c r="I33" i="6" s="1"/>
  <c r="I34" i="6" a="1"/>
  <c r="I34" i="6" s="1"/>
  <c r="D39" i="27" l="1"/>
  <c r="H52" i="6"/>
  <c r="D137" i="27"/>
  <c r="E62" i="27"/>
  <c r="D140" i="27"/>
  <c r="H61" i="27"/>
  <c r="C42" i="8"/>
  <c r="D50" i="8"/>
  <c r="D52" i="8" s="1"/>
  <c r="D58" i="31"/>
  <c r="C44" i="27"/>
  <c r="C50" i="8"/>
  <c r="C58" i="31"/>
  <c r="D139" i="27"/>
  <c r="J154" i="27"/>
  <c r="G13" i="12"/>
  <c r="G87" i="31" s="1"/>
  <c r="C42" i="9"/>
  <c r="E32" i="8"/>
  <c r="E36" i="8"/>
  <c r="E33" i="8"/>
  <c r="E34" i="8"/>
  <c r="E37" i="8"/>
  <c r="D42" i="8"/>
  <c r="H103" i="27"/>
  <c r="D141" i="27"/>
  <c r="H13" i="12"/>
  <c r="H87" i="31" s="1"/>
  <c r="D41" i="27"/>
  <c r="J153" i="27"/>
  <c r="D138" i="27"/>
  <c r="H99" i="27"/>
  <c r="D40" i="27"/>
  <c r="H53" i="6"/>
  <c r="D75" i="27"/>
  <c r="E82" i="27" s="1"/>
  <c r="F100" i="27"/>
  <c r="D42" i="27"/>
  <c r="F137" i="27"/>
  <c r="H138" i="27"/>
  <c r="J139" i="27"/>
  <c r="C140" i="27"/>
  <c r="H71" i="6"/>
  <c r="H57" i="6"/>
  <c r="F138" i="27"/>
  <c r="H139" i="27"/>
  <c r="J140" i="27"/>
  <c r="C141" i="27"/>
  <c r="E100" i="27"/>
  <c r="F139" i="27"/>
  <c r="H140" i="27"/>
  <c r="J141" i="27"/>
  <c r="D136" i="27"/>
  <c r="F140" i="27"/>
  <c r="H141" i="27"/>
  <c r="J136" i="27"/>
  <c r="H69" i="6"/>
  <c r="D38" i="27"/>
  <c r="F136" i="27"/>
  <c r="F141" i="27"/>
  <c r="J151" i="27"/>
  <c r="H136" i="27"/>
  <c r="C137" i="27"/>
  <c r="H67" i="6"/>
  <c r="E42" i="9"/>
  <c r="E77" i="31" s="1"/>
  <c r="J137" i="27"/>
  <c r="C138" i="27"/>
  <c r="H137" i="27"/>
  <c r="J138" i="27"/>
  <c r="C139" i="27"/>
  <c r="F42" i="9"/>
  <c r="E102" i="27"/>
  <c r="D42" i="9"/>
  <c r="D77" i="31" s="1"/>
  <c r="E17" i="8"/>
  <c r="D47" i="9"/>
  <c r="D82" i="31" s="1"/>
  <c r="H42" i="9"/>
  <c r="F77" i="31" s="1"/>
  <c r="D13" i="12"/>
  <c r="D87" i="31" s="1"/>
  <c r="E13" i="12"/>
  <c r="E87" i="31" s="1"/>
  <c r="H38" i="6" a="1"/>
  <c r="H38" i="6" s="1"/>
  <c r="E48" i="31" s="1"/>
  <c r="J48" i="31" s="1"/>
  <c r="H30" i="6" a="1"/>
  <c r="H30" i="6" s="1"/>
  <c r="H32" i="6" a="1"/>
  <c r="H32" i="6" s="1"/>
  <c r="E45" i="31" s="1"/>
  <c r="J45" i="31" s="1"/>
  <c r="H29" i="6" a="1"/>
  <c r="H29" i="6" s="1"/>
  <c r="H34" i="6" a="1"/>
  <c r="H34" i="6" s="1"/>
  <c r="H36" i="6" a="1"/>
  <c r="H36" i="6" s="1"/>
  <c r="H31" i="6" a="1"/>
  <c r="H31" i="6" s="1"/>
  <c r="E46" i="31" s="1"/>
  <c r="J46" i="31" s="1"/>
  <c r="H37" i="6" a="1"/>
  <c r="H37" i="6" s="1"/>
  <c r="H39" i="6" a="1"/>
  <c r="H39" i="6" s="1"/>
  <c r="H33" i="6" a="1"/>
  <c r="H33" i="6" s="1"/>
  <c r="H28" i="6" a="1"/>
  <c r="H28" i="6" s="1"/>
  <c r="C98" i="27"/>
  <c r="G102" i="27"/>
  <c r="I98" i="27"/>
  <c r="D76" i="27"/>
  <c r="C83" i="27" s="1"/>
  <c r="D98" i="27"/>
  <c r="G99" i="27"/>
  <c r="J99" i="27"/>
  <c r="F103" i="27"/>
  <c r="D73" i="27"/>
  <c r="E80" i="27" s="1"/>
  <c r="D72" i="27"/>
  <c r="D79" i="27" s="1"/>
  <c r="E103" i="27"/>
  <c r="C99" i="27"/>
  <c r="J98" i="27"/>
  <c r="C102" i="27"/>
  <c r="D99" i="27"/>
  <c r="I99" i="27"/>
  <c r="F99" i="27"/>
  <c r="E99" i="27"/>
  <c r="J100" i="27"/>
  <c r="C100" i="27"/>
  <c r="H100" i="27"/>
  <c r="D100" i="27"/>
  <c r="D74" i="27"/>
  <c r="D81" i="27" s="1"/>
  <c r="G103" i="27"/>
  <c r="F77" i="27"/>
  <c r="J103" i="27"/>
  <c r="C103" i="27"/>
  <c r="C77" i="27"/>
  <c r="I103" i="27"/>
  <c r="E77" i="27"/>
  <c r="D77" i="27"/>
  <c r="D103" i="27"/>
  <c r="M154" i="27"/>
  <c r="P154" i="27"/>
  <c r="E136" i="27"/>
  <c r="D111" i="27"/>
  <c r="G113" i="27"/>
  <c r="K138" i="27"/>
  <c r="H115" i="27"/>
  <c r="L140" i="27"/>
  <c r="E137" i="27"/>
  <c r="D112" i="27"/>
  <c r="E138" i="27"/>
  <c r="D113" i="27"/>
  <c r="E139" i="27"/>
  <c r="D114" i="27"/>
  <c r="E140" i="27"/>
  <c r="D115" i="27"/>
  <c r="D116" i="27"/>
  <c r="E141" i="27"/>
  <c r="G114" i="27"/>
  <c r="K139" i="27"/>
  <c r="H116" i="27"/>
  <c r="L141" i="27"/>
  <c r="G136" i="27"/>
  <c r="E111" i="27"/>
  <c r="G115" i="27"/>
  <c r="K140" i="27"/>
  <c r="E112" i="27"/>
  <c r="G137" i="27"/>
  <c r="E113" i="27"/>
  <c r="G138" i="27"/>
  <c r="G139" i="27"/>
  <c r="E114" i="27"/>
  <c r="G140" i="27"/>
  <c r="E115" i="27"/>
  <c r="E116" i="27"/>
  <c r="G141" i="27"/>
  <c r="G116" i="27"/>
  <c r="K141" i="27"/>
  <c r="I136" i="27"/>
  <c r="F111" i="27"/>
  <c r="H111" i="27"/>
  <c r="L136" i="27"/>
  <c r="F112" i="27"/>
  <c r="I137" i="27"/>
  <c r="F113" i="27"/>
  <c r="I138" i="27"/>
  <c r="F114" i="27"/>
  <c r="I139" i="27"/>
  <c r="F115" i="27"/>
  <c r="I140" i="27"/>
  <c r="F116" i="27"/>
  <c r="I141" i="27"/>
  <c r="H112" i="27"/>
  <c r="L137" i="27"/>
  <c r="G111" i="27"/>
  <c r="K136" i="27"/>
  <c r="H113" i="27"/>
  <c r="L138" i="27"/>
  <c r="G112" i="27"/>
  <c r="K137" i="27"/>
  <c r="H114" i="27"/>
  <c r="L139" i="27"/>
  <c r="G45" i="9"/>
  <c r="D44" i="9"/>
  <c r="D79" i="31" s="1"/>
  <c r="D43" i="9"/>
  <c r="D78" i="31" s="1"/>
  <c r="F43" i="9"/>
  <c r="E44" i="9"/>
  <c r="E79" i="31" s="1"/>
  <c r="G44" i="9"/>
  <c r="D45" i="9"/>
  <c r="D80" i="31" s="1"/>
  <c r="C44" i="9"/>
  <c r="H44" i="9"/>
  <c r="F79" i="31" s="1"/>
  <c r="C46" i="9"/>
  <c r="H46" i="9"/>
  <c r="F81" i="31" s="1"/>
  <c r="E46" i="9"/>
  <c r="E81" i="31" s="1"/>
  <c r="G46" i="9"/>
  <c r="F45" i="9"/>
  <c r="F47" i="9"/>
  <c r="C43" i="9"/>
  <c r="H43" i="9"/>
  <c r="F78" i="31" s="1"/>
  <c r="E43" i="9"/>
  <c r="E78" i="31" s="1"/>
  <c r="G43" i="9"/>
  <c r="F44" i="9"/>
  <c r="C45" i="9"/>
  <c r="H45" i="9"/>
  <c r="F80" i="31" s="1"/>
  <c r="E45" i="9"/>
  <c r="E80" i="31" s="1"/>
  <c r="D46" i="9"/>
  <c r="D81" i="31" s="1"/>
  <c r="F46" i="9"/>
  <c r="C47" i="9"/>
  <c r="H47" i="9"/>
  <c r="F82" i="31" s="1"/>
  <c r="G42" i="9"/>
  <c r="E47" i="9"/>
  <c r="E82" i="31" s="1"/>
  <c r="G47" i="9"/>
  <c r="E14" i="8"/>
  <c r="C52" i="8"/>
  <c r="E16" i="8"/>
  <c r="E13" i="8"/>
  <c r="E53" i="31" s="1"/>
  <c r="J53" i="31" s="1"/>
  <c r="E15" i="8"/>
  <c r="E18" i="8"/>
  <c r="G60" i="27"/>
  <c r="F63" i="27"/>
  <c r="I63" i="27"/>
  <c r="J61" i="27"/>
  <c r="C38" i="27"/>
  <c r="D60" i="27"/>
  <c r="F64" i="27"/>
  <c r="H62" i="27"/>
  <c r="I64" i="27"/>
  <c r="J62" i="27"/>
  <c r="D61" i="27"/>
  <c r="C39" i="27"/>
  <c r="F29" i="27"/>
  <c r="H63" i="27"/>
  <c r="J60" i="27"/>
  <c r="J63" i="27"/>
  <c r="D64" i="27"/>
  <c r="C42" i="27"/>
  <c r="D63" i="27"/>
  <c r="C41" i="27"/>
  <c r="H64" i="27"/>
  <c r="D62" i="27"/>
  <c r="C40" i="27"/>
  <c r="J64" i="27"/>
  <c r="E60" i="27"/>
  <c r="D29" i="27"/>
  <c r="E63" i="27"/>
  <c r="G62" i="27"/>
  <c r="I60" i="27"/>
  <c r="F62" i="27"/>
  <c r="C61" i="27"/>
  <c r="E64" i="27"/>
  <c r="H60" i="27"/>
  <c r="E61" i="27"/>
  <c r="G64" i="27"/>
  <c r="C62" i="27"/>
  <c r="F60" i="27"/>
  <c r="F61" i="27"/>
  <c r="G61" i="27"/>
  <c r="I62" i="27"/>
  <c r="C63" i="27"/>
  <c r="G63" i="27"/>
  <c r="I61" i="27"/>
  <c r="C60" i="27"/>
  <c r="C64" i="27"/>
  <c r="C29" i="27"/>
  <c r="I100" i="27"/>
  <c r="F28" i="27"/>
  <c r="G100" i="27"/>
  <c r="D102" i="27"/>
  <c r="C28" i="27"/>
  <c r="M152" i="27"/>
  <c r="Q152" i="27" s="1"/>
  <c r="E98" i="27"/>
  <c r="E25" i="27"/>
  <c r="G44" i="27"/>
  <c r="F27" i="27"/>
  <c r="J102" i="27"/>
  <c r="E26" i="27"/>
  <c r="I102" i="27"/>
  <c r="D27" i="27"/>
  <c r="D24" i="27"/>
  <c r="E27" i="27"/>
  <c r="F26" i="27"/>
  <c r="E44" i="27"/>
  <c r="F101" i="27"/>
  <c r="D26" i="27"/>
  <c r="F24" i="27"/>
  <c r="P153" i="27"/>
  <c r="Q153" i="27" s="1"/>
  <c r="E24" i="27"/>
  <c r="J150" i="27"/>
  <c r="F44" i="27"/>
  <c r="C26" i="27"/>
  <c r="H102" i="27"/>
  <c r="F98" i="27"/>
  <c r="H98" i="27"/>
  <c r="F102" i="27"/>
  <c r="G98" i="27"/>
  <c r="H101" i="27"/>
  <c r="C101" i="27"/>
  <c r="F25" i="27"/>
  <c r="E101" i="27"/>
  <c r="G101" i="27"/>
  <c r="J101" i="27"/>
  <c r="D101" i="27"/>
  <c r="I101" i="27"/>
  <c r="D25" i="27"/>
  <c r="F13" i="12"/>
  <c r="F87" i="31" s="1"/>
  <c r="Q151" i="27"/>
  <c r="Q150" i="27"/>
  <c r="E50" i="8" l="1"/>
  <c r="E52" i="8" s="1"/>
  <c r="H58" i="6"/>
  <c r="H48" i="6"/>
  <c r="H60" i="6"/>
  <c r="H61" i="6"/>
  <c r="H55" i="6"/>
  <c r="H35" i="6" a="1"/>
  <c r="H35" i="6" s="1"/>
  <c r="E47" i="31" s="1"/>
  <c r="J47" i="31" s="1"/>
  <c r="H54" i="6"/>
  <c r="E83" i="27"/>
  <c r="H72" i="6"/>
  <c r="H46" i="6"/>
  <c r="H68" i="6"/>
  <c r="H66" i="6"/>
  <c r="H56" i="6"/>
  <c r="H62" i="6"/>
  <c r="C82" i="31"/>
  <c r="C81" i="31"/>
  <c r="H59" i="6"/>
  <c r="H64" i="6"/>
  <c r="F82" i="27"/>
  <c r="H65" i="6"/>
  <c r="C80" i="31"/>
  <c r="G71" i="6"/>
  <c r="C77" i="31"/>
  <c r="H70" i="6"/>
  <c r="C78" i="31"/>
  <c r="C79" i="31"/>
  <c r="H45" i="6"/>
  <c r="H49" i="6"/>
  <c r="H51" i="6"/>
  <c r="H63" i="6"/>
  <c r="H50" i="6"/>
  <c r="H47" i="6"/>
  <c r="D82" i="27"/>
  <c r="C82" i="27"/>
  <c r="C39" i="8"/>
  <c r="H58" i="31"/>
  <c r="I58" i="31"/>
  <c r="C44" i="8"/>
  <c r="D41" i="8"/>
  <c r="D40" i="8"/>
  <c r="J152" i="27"/>
  <c r="J158" i="27" s="1"/>
  <c r="D43" i="8"/>
  <c r="C24" i="8"/>
  <c r="E57" i="31"/>
  <c r="J57" i="31" s="1"/>
  <c r="C21" i="8"/>
  <c r="E54" i="31"/>
  <c r="J54" i="31" s="1"/>
  <c r="D25" i="8"/>
  <c r="E58" i="31"/>
  <c r="D22" i="8"/>
  <c r="E55" i="31"/>
  <c r="J55" i="31" s="1"/>
  <c r="D23" i="8"/>
  <c r="E56" i="31"/>
  <c r="J56" i="31" s="1"/>
  <c r="D45" i="27"/>
  <c r="C41" i="8"/>
  <c r="C40" i="8"/>
  <c r="D44" i="8"/>
  <c r="D39" i="8"/>
  <c r="C43" i="8"/>
  <c r="F46" i="27"/>
  <c r="D47" i="27"/>
  <c r="F83" i="27"/>
  <c r="G61" i="6"/>
  <c r="D24" i="8"/>
  <c r="D83" i="27"/>
  <c r="F47" i="27"/>
  <c r="F59" i="6"/>
  <c r="F54" i="6"/>
  <c r="F65" i="6"/>
  <c r="F45" i="6"/>
  <c r="F38" i="6" a="1"/>
  <c r="F38" i="6" s="1"/>
  <c r="C48" i="31" s="1"/>
  <c r="H48" i="31" s="1"/>
  <c r="F49" i="6"/>
  <c r="F52" i="6"/>
  <c r="F46" i="6"/>
  <c r="F57" i="6"/>
  <c r="F61" i="6"/>
  <c r="F68" i="6"/>
  <c r="F56" i="6"/>
  <c r="F48" i="6"/>
  <c r="F67" i="6"/>
  <c r="F53" i="6"/>
  <c r="F47" i="6"/>
  <c r="F63" i="6"/>
  <c r="F66" i="6"/>
  <c r="F50" i="6"/>
  <c r="F72" i="6"/>
  <c r="F64" i="6"/>
  <c r="F70" i="6"/>
  <c r="F69" i="6"/>
  <c r="F51" i="6"/>
  <c r="F58" i="6"/>
  <c r="F55" i="6"/>
  <c r="G64" i="6"/>
  <c r="G51" i="6"/>
  <c r="G62" i="6"/>
  <c r="G66" i="6"/>
  <c r="G46" i="6"/>
  <c r="G57" i="6"/>
  <c r="G50" i="6"/>
  <c r="G58" i="6"/>
  <c r="G54" i="6"/>
  <c r="G68" i="6"/>
  <c r="G60" i="6"/>
  <c r="G45" i="6"/>
  <c r="G70" i="6"/>
  <c r="F60" i="6"/>
  <c r="G49" i="6"/>
  <c r="G69" i="6"/>
  <c r="G35" i="6" a="1"/>
  <c r="G35" i="6" s="1"/>
  <c r="D47" i="31" s="1"/>
  <c r="I47" i="31" s="1"/>
  <c r="G47" i="6"/>
  <c r="G56" i="6"/>
  <c r="G118" i="27"/>
  <c r="G72" i="6"/>
  <c r="F71" i="6"/>
  <c r="G38" i="6" a="1"/>
  <c r="G38" i="6" s="1"/>
  <c r="D48" i="31" s="1"/>
  <c r="I48" i="31" s="1"/>
  <c r="G53" i="6"/>
  <c r="F62" i="6"/>
  <c r="G52" i="6"/>
  <c r="G59" i="6"/>
  <c r="G65" i="6"/>
  <c r="G67" i="6"/>
  <c r="G63" i="6"/>
  <c r="G48" i="6"/>
  <c r="G55" i="6"/>
  <c r="C120" i="27"/>
  <c r="G119" i="27"/>
  <c r="F123" i="27"/>
  <c r="D80" i="27"/>
  <c r="C79" i="27"/>
  <c r="F79" i="27"/>
  <c r="N38" i="6" a="1"/>
  <c r="N38" i="6" s="1"/>
  <c r="D20" i="8"/>
  <c r="N28" i="6" a="1"/>
  <c r="N28" i="6" s="1"/>
  <c r="N32" i="6" a="1"/>
  <c r="N32" i="6" s="1"/>
  <c r="N33" i="6" a="1"/>
  <c r="N33" i="6" s="1"/>
  <c r="N39" i="6" a="1"/>
  <c r="N39" i="6" s="1"/>
  <c r="N35" i="6" a="1"/>
  <c r="N35" i="6" s="1"/>
  <c r="H120" i="27"/>
  <c r="E84" i="27"/>
  <c r="H122" i="27"/>
  <c r="C121" i="27"/>
  <c r="F80" i="27"/>
  <c r="F121" i="27"/>
  <c r="C80" i="27"/>
  <c r="H121" i="27"/>
  <c r="H119" i="27"/>
  <c r="F120" i="27"/>
  <c r="G123" i="27"/>
  <c r="E120" i="27"/>
  <c r="H123" i="27"/>
  <c r="G120" i="27"/>
  <c r="E79" i="27"/>
  <c r="C122" i="27"/>
  <c r="D120" i="27"/>
  <c r="D118" i="27"/>
  <c r="C118" i="27"/>
  <c r="C84" i="27"/>
  <c r="E81" i="27"/>
  <c r="F81" i="27"/>
  <c r="E123" i="27"/>
  <c r="E122" i="27"/>
  <c r="D119" i="27"/>
  <c r="F119" i="27"/>
  <c r="E119" i="27"/>
  <c r="F122" i="27"/>
  <c r="H118" i="27"/>
  <c r="G122" i="27"/>
  <c r="D123" i="27"/>
  <c r="D84" i="27"/>
  <c r="F84" i="27"/>
  <c r="G121" i="27"/>
  <c r="F118" i="27"/>
  <c r="E121" i="27"/>
  <c r="E118" i="27"/>
  <c r="D122" i="27"/>
  <c r="C119" i="27"/>
  <c r="C81" i="27"/>
  <c r="D121" i="27"/>
  <c r="C123" i="27"/>
  <c r="Q154" i="27"/>
  <c r="S160" i="27" s="1"/>
  <c r="D21" i="8"/>
  <c r="C23" i="8"/>
  <c r="C22" i="8"/>
  <c r="C20" i="8"/>
  <c r="C25" i="8"/>
  <c r="G46" i="27"/>
  <c r="D48" i="27"/>
  <c r="E46" i="27"/>
  <c r="C45" i="27"/>
  <c r="G48" i="27"/>
  <c r="F45" i="27"/>
  <c r="C49" i="27"/>
  <c r="G45" i="27"/>
  <c r="C47" i="27"/>
  <c r="C48" i="27"/>
  <c r="D46" i="27"/>
  <c r="E45" i="27"/>
  <c r="C46" i="27"/>
  <c r="E47" i="27"/>
  <c r="E48" i="27"/>
  <c r="F48" i="27"/>
  <c r="G47" i="27"/>
  <c r="E49" i="27"/>
  <c r="D49" i="27"/>
  <c r="G49" i="27"/>
  <c r="F49" i="27"/>
  <c r="Q156" i="27"/>
  <c r="F159" i="27"/>
  <c r="D156" i="27"/>
  <c r="S156" i="27"/>
  <c r="K158" i="27"/>
  <c r="I156" i="27"/>
  <c r="Q157" i="27"/>
  <c r="I157" i="27"/>
  <c r="N157" i="27"/>
  <c r="R157" i="27"/>
  <c r="P157" i="27"/>
  <c r="H157" i="27"/>
  <c r="G157" i="27"/>
  <c r="F157" i="27"/>
  <c r="D157" i="27"/>
  <c r="K157" i="27"/>
  <c r="C157" i="27"/>
  <c r="L157" i="27"/>
  <c r="J157" i="27"/>
  <c r="S157" i="27"/>
  <c r="O157" i="27"/>
  <c r="E157" i="27"/>
  <c r="K156" i="27"/>
  <c r="M156" i="27"/>
  <c r="G156" i="27"/>
  <c r="L156" i="27"/>
  <c r="M157" i="27"/>
  <c r="N159" i="27"/>
  <c r="J159" i="27"/>
  <c r="Q159" i="27"/>
  <c r="O159" i="27"/>
  <c r="E156" i="27"/>
  <c r="O156" i="27"/>
  <c r="C156" i="27"/>
  <c r="H159" i="27"/>
  <c r="G159" i="27"/>
  <c r="E159" i="27"/>
  <c r="C159" i="27"/>
  <c r="M159" i="27"/>
  <c r="L159" i="27"/>
  <c r="P156" i="27"/>
  <c r="J156" i="27"/>
  <c r="N156" i="27"/>
  <c r="I158" i="27"/>
  <c r="R159" i="27"/>
  <c r="K159" i="27"/>
  <c r="H156" i="27"/>
  <c r="R156" i="27"/>
  <c r="S159" i="27"/>
  <c r="I159" i="27"/>
  <c r="D159" i="27"/>
  <c r="P159" i="27"/>
  <c r="F156" i="27"/>
  <c r="N36" i="6" l="1" a="1"/>
  <c r="N36" i="6" s="1"/>
  <c r="N30" i="6" a="1"/>
  <c r="N30" i="6" s="1"/>
  <c r="N34" i="6" a="1"/>
  <c r="N34" i="6" s="1"/>
  <c r="N37" i="6" a="1"/>
  <c r="N37" i="6" s="1"/>
  <c r="L158" i="27"/>
  <c r="C158" i="27"/>
  <c r="N31" i="6" a="1"/>
  <c r="N31" i="6" s="1"/>
  <c r="N29" i="6" a="1"/>
  <c r="N29" i="6" s="1"/>
  <c r="D158" i="27"/>
  <c r="F158" i="27"/>
  <c r="R158" i="27"/>
  <c r="E158" i="27"/>
  <c r="S158" i="27"/>
  <c r="N158" i="27"/>
  <c r="H158" i="27"/>
  <c r="M158" i="27"/>
  <c r="P158" i="27"/>
  <c r="Q158" i="27"/>
  <c r="O158" i="27"/>
  <c r="G158" i="27"/>
  <c r="J58" i="31"/>
  <c r="M37" i="6" a="1"/>
  <c r="M37" i="6" s="1"/>
  <c r="M28" i="6" a="1"/>
  <c r="M28" i="6" s="1"/>
  <c r="M31" i="6" a="1"/>
  <c r="M31" i="6" s="1"/>
  <c r="M39" i="6" a="1"/>
  <c r="M39" i="6" s="1"/>
  <c r="M34" i="6" a="1"/>
  <c r="M34" i="6" s="1"/>
  <c r="M36" i="6" a="1"/>
  <c r="M36" i="6" s="1"/>
  <c r="M32" i="6" a="1"/>
  <c r="M32" i="6" s="1"/>
  <c r="M38" i="6" a="1"/>
  <c r="M38" i="6" s="1"/>
  <c r="M29" i="6" a="1"/>
  <c r="M29" i="6" s="1"/>
  <c r="M33" i="6" a="1"/>
  <c r="M33" i="6" s="1"/>
  <c r="M30" i="6" a="1"/>
  <c r="M30" i="6" s="1"/>
  <c r="M35" i="6" a="1"/>
  <c r="M35" i="6" s="1"/>
  <c r="L38" i="6" a="1"/>
  <c r="L38" i="6" s="1"/>
  <c r="L32" i="6" a="1"/>
  <c r="L32" i="6" s="1"/>
  <c r="L37" i="6" a="1"/>
  <c r="L37" i="6" s="1"/>
  <c r="L33" i="6" a="1"/>
  <c r="L33" i="6" s="1"/>
  <c r="L39" i="6" a="1"/>
  <c r="L39" i="6" s="1"/>
  <c r="L28" i="6" a="1"/>
  <c r="L28" i="6" s="1"/>
  <c r="L29" i="6" a="1"/>
  <c r="L29" i="6" s="1"/>
  <c r="L35" i="6" a="1"/>
  <c r="L35" i="6" s="1"/>
  <c r="L30" i="6" a="1"/>
  <c r="L30" i="6" s="1"/>
  <c r="L31" i="6" a="1"/>
  <c r="L31" i="6" s="1"/>
  <c r="L34" i="6" a="1"/>
  <c r="L34" i="6" s="1"/>
  <c r="L36" i="6" a="1"/>
  <c r="L36" i="6" s="1"/>
  <c r="M160" i="27"/>
  <c r="J160" i="27"/>
  <c r="E160" i="27"/>
  <c r="G160" i="27"/>
  <c r="P160" i="27"/>
  <c r="L160" i="27"/>
  <c r="Q160" i="27"/>
  <c r="D160" i="27"/>
  <c r="C160" i="27"/>
  <c r="K160" i="27"/>
  <c r="N160" i="27"/>
  <c r="R160" i="27"/>
  <c r="H160" i="27"/>
  <c r="F160" i="27"/>
  <c r="I160" i="27"/>
  <c r="O160" i="27"/>
  <c r="D12" i="65"/>
  <c r="D19" i="65"/>
  <c r="D11" i="65"/>
  <c r="D15" i="65"/>
  <c r="D22" i="65"/>
  <c r="D5" i="65"/>
  <c r="D14" i="65"/>
  <c r="D18" i="65"/>
  <c r="D7" i="65"/>
  <c r="D4" i="65"/>
  <c r="D16" i="65"/>
  <c r="D9" i="65"/>
  <c r="D13" i="65"/>
  <c r="D21" i="65"/>
  <c r="D20" i="65"/>
  <c r="D8" i="65"/>
  <c r="D6" i="65"/>
  <c r="D10" i="65"/>
  <c r="D17" i="65"/>
  <c r="D3" i="65"/>
  <c r="D31" i="65" l="1"/>
  <c r="D30" i="65"/>
</calcChain>
</file>

<file path=xl/sharedStrings.xml><?xml version="1.0" encoding="utf-8"?>
<sst xmlns="http://schemas.openxmlformats.org/spreadsheetml/2006/main" count="1436" uniqueCount="334">
  <si>
    <t>Aberdeen City</t>
  </si>
  <si>
    <t>Contents</t>
  </si>
  <si>
    <t>Notes &amp; Caveats</t>
  </si>
  <si>
    <t>Tables</t>
  </si>
  <si>
    <t>Services</t>
  </si>
  <si>
    <t>Demographics</t>
  </si>
  <si>
    <t>Debt</t>
  </si>
  <si>
    <t>Funding</t>
  </si>
  <si>
    <t>Volume</t>
  </si>
  <si>
    <t>Financial Gain</t>
  </si>
  <si>
    <t>Gender Chart</t>
  </si>
  <si>
    <t>Income Chart</t>
  </si>
  <si>
    <t>Ethnicity Chart</t>
  </si>
  <si>
    <t>Funding Chart</t>
  </si>
  <si>
    <t>Volume Chart</t>
  </si>
  <si>
    <t>Financial Gain Chart</t>
  </si>
  <si>
    <t>Scotland</t>
  </si>
  <si>
    <t>Return to Contents</t>
  </si>
  <si>
    <t xml:space="preserve">This data is presented at a Scotland level which is aggregated from data returns from 32 Scottish local authorities. </t>
  </si>
  <si>
    <t xml:space="preserve">Please note that several caveats apply to the data supplied, which must be considered when interpreting findings. </t>
  </si>
  <si>
    <t xml:space="preserve">These gaps often occur when some services cannot record the data in the format defined in the Indicator Guide. </t>
  </si>
  <si>
    <t xml:space="preserve">An overview of these gaps is provided below. </t>
  </si>
  <si>
    <t>General</t>
  </si>
  <si>
    <t xml:space="preserve">2020/21 figures cover the period 1st April 2020 - 31st March 2021. Money and Welfare Rights Advice Services were heavily impacted my COVID-19 lockdown restrictions during this period, with face-to-face appointments  severely limited. These restrictions, alongside changes to working practices and changes in the nature of advice required has resulted in a decrease in overall volume of advice provided for some services. There was also difficulty recording some data during this period. Therefore, figures for 2020/21 may be lower than previous years, however this does not necessarily reflect a decrease in demand.  </t>
  </si>
  <si>
    <t xml:space="preserve">2019/20 figures cover the period 1st April 2019 – 31st March 2020. The majority of the reporting period predates the COVID-19 crisis, and as such does not reflect the changes to service demand and delivery resulting from this crisis. As the reporting period covers March 2020 some figures may have been partially influenced by changes caused by the pandemic, however this impact is minimal.  </t>
  </si>
  <si>
    <t>Some services are only able to record demographics for new clients.</t>
  </si>
  <si>
    <t>Table C2.1</t>
  </si>
  <si>
    <t>Table C2.2</t>
  </si>
  <si>
    <t>Table C2.3</t>
  </si>
  <si>
    <t>Table C2.4</t>
  </si>
  <si>
    <t>Table C2.5</t>
  </si>
  <si>
    <t>Prior to 2020/21 totals were calculated as an aggregate of breakdown figures. These breakdowns may have included the same client more than once and therefore the totals may have been overinflated. Therefore the totals are not directly comparable year on year.</t>
  </si>
  <si>
    <t>Table C3.1</t>
  </si>
  <si>
    <t>Table C3.2</t>
  </si>
  <si>
    <t>Table I2.1</t>
  </si>
  <si>
    <t>Table I2.2</t>
  </si>
  <si>
    <t>Table A1.1</t>
  </si>
  <si>
    <t>Table A1.2</t>
  </si>
  <si>
    <t>Table OC1.1</t>
  </si>
  <si>
    <t>Internal Services</t>
  </si>
  <si>
    <t>Delivering Money Advice Only</t>
  </si>
  <si>
    <t>Delivering Welfare Rights Advice Only</t>
  </si>
  <si>
    <t>Delivering both Money &amp; Welfare Rights Advice</t>
  </si>
  <si>
    <t>External Services</t>
  </si>
  <si>
    <t>Clients by Demographics</t>
  </si>
  <si>
    <t>Gender</t>
  </si>
  <si>
    <t>Age</t>
  </si>
  <si>
    <t>Ethnicity</t>
  </si>
  <si>
    <t>Household Income</t>
  </si>
  <si>
    <t>Household Composition</t>
  </si>
  <si>
    <t>Clients</t>
  </si>
  <si>
    <t>Population (SHS)</t>
  </si>
  <si>
    <t>Male</t>
  </si>
  <si>
    <t>Female</t>
  </si>
  <si>
    <t>Not Recorded</t>
  </si>
  <si>
    <t>Prefer not to answer</t>
  </si>
  <si>
    <t>Identified in another way</t>
  </si>
  <si>
    <t>Refused</t>
  </si>
  <si>
    <t>Number</t>
  </si>
  <si>
    <t>2017/18</t>
  </si>
  <si>
    <t>-</t>
  </si>
  <si>
    <t>2018/19</t>
  </si>
  <si>
    <t>2019/20</t>
  </si>
  <si>
    <t>2020/21</t>
  </si>
  <si>
    <t>2021/22</t>
  </si>
  <si>
    <t>Proportion</t>
  </si>
  <si>
    <t>General Breakdown</t>
  </si>
  <si>
    <t>16-34</t>
  </si>
  <si>
    <t>35-44</t>
  </si>
  <si>
    <t>45-59</t>
  </si>
  <si>
    <t>60+</t>
  </si>
  <si>
    <t>Detailed Breakdown</t>
  </si>
  <si>
    <t>0-15</t>
  </si>
  <si>
    <t>16-24</t>
  </si>
  <si>
    <t>25-34</t>
  </si>
  <si>
    <t>60-64</t>
  </si>
  <si>
    <t>65-70</t>
  </si>
  <si>
    <t>71+</t>
  </si>
  <si>
    <t>Number of Clients</t>
  </si>
  <si>
    <t>Proportion of Clients</t>
  </si>
  <si>
    <t>White</t>
  </si>
  <si>
    <t>Mixed or Multiple Ethnic Groups</t>
  </si>
  <si>
    <t>Asian, Asian Scottish or Asian British</t>
  </si>
  <si>
    <t>African</t>
  </si>
  <si>
    <t>Caribbean or Black</t>
  </si>
  <si>
    <t>Other Ethnic Group</t>
  </si>
  <si>
    <t>Not recorded</t>
  </si>
  <si>
    <t>Don't know</t>
  </si>
  <si>
    <t>Income</t>
  </si>
  <si>
    <t>£10,000 or less</t>
  </si>
  <si>
    <t>£10,001-£15,000</t>
  </si>
  <si>
    <t>£15,001-£20,000</t>
  </si>
  <si>
    <t>£20,001-£25,000</t>
  </si>
  <si>
    <t>£25,001-£30,000</t>
  </si>
  <si>
    <t>£30,001-£40,000</t>
  </si>
  <si>
    <t>Over £40,000</t>
  </si>
  <si>
    <t>£6,000 or less</t>
  </si>
  <si>
    <t>£6,001-£10,000</t>
  </si>
  <si>
    <t>Other</t>
  </si>
  <si>
    <t>Households with children</t>
  </si>
  <si>
    <t>Households with no children</t>
  </si>
  <si>
    <t>Single Parent Families</t>
  </si>
  <si>
    <t>Two Parent Families</t>
  </si>
  <si>
    <t>Single Households</t>
  </si>
  <si>
    <t>Family Households</t>
  </si>
  <si>
    <t>Total Single Parent Families</t>
  </si>
  <si>
    <t>Family Household</t>
  </si>
  <si>
    <t>Total Two Parent Households</t>
  </si>
  <si>
    <t>Total Households with children</t>
  </si>
  <si>
    <t>Single Adult</t>
  </si>
  <si>
    <t>Single Pensioner</t>
  </si>
  <si>
    <t>Total Single Households</t>
  </si>
  <si>
    <t>Adult Family Household</t>
  </si>
  <si>
    <t>Older Family Household</t>
  </si>
  <si>
    <t>Total Family Households (no children)</t>
  </si>
  <si>
    <t>Total Households with no children</t>
  </si>
  <si>
    <t>1. Categories have changed between 2017/18 and 2018/19</t>
  </si>
  <si>
    <t>Debt Clients and Amount Owed</t>
  </si>
  <si>
    <t>Total Clients &amp; Amount Owed</t>
  </si>
  <si>
    <t>Breakdown of Amount Owed</t>
  </si>
  <si>
    <t>Total number of debt clients</t>
  </si>
  <si>
    <t>Total amount owed</t>
  </si>
  <si>
    <t>Debt Type</t>
  </si>
  <si>
    <t>Bank and Building Society overdrafts</t>
  </si>
  <si>
    <t>Benefit overpayment</t>
  </si>
  <si>
    <t>Catalogue debts</t>
  </si>
  <si>
    <t>Council Tax arrears</t>
  </si>
  <si>
    <t>Credit, store and charge card debts</t>
  </si>
  <si>
    <t>Mortgage arrears</t>
  </si>
  <si>
    <t>High-cost credit</t>
  </si>
  <si>
    <t>Rent arrears</t>
  </si>
  <si>
    <t>Rent-to-Own debts</t>
  </si>
  <si>
    <t>Personal Loan</t>
  </si>
  <si>
    <t>Utility arrears</t>
  </si>
  <si>
    <r>
      <t>Debt Type</t>
    </r>
    <r>
      <rPr>
        <b/>
        <vertAlign val="superscript"/>
        <sz val="11"/>
        <color theme="1"/>
        <rFont val="Calibri"/>
        <family val="2"/>
        <scheme val="minor"/>
      </rPr>
      <t>2</t>
    </r>
  </si>
  <si>
    <t>Business debts</t>
  </si>
  <si>
    <t>Court Fines</t>
  </si>
  <si>
    <t>DWP</t>
  </si>
  <si>
    <t>Family/Friends loan</t>
  </si>
  <si>
    <t>HMRC</t>
  </si>
  <si>
    <t>Legal Fees</t>
  </si>
  <si>
    <t>Maintenance/child support</t>
  </si>
  <si>
    <t>Penalty Charge Notices</t>
  </si>
  <si>
    <t>Housing Association Rent Arrears</t>
  </si>
  <si>
    <t>Local Authority Rent Arrears</t>
  </si>
  <si>
    <t>Private Rent Arrears</t>
  </si>
  <si>
    <t>Student debts</t>
  </si>
  <si>
    <t>Unpaid Bill</t>
  </si>
  <si>
    <t>Utility Arrears</t>
  </si>
  <si>
    <t>Electricity</t>
  </si>
  <si>
    <t>Gas</t>
  </si>
  <si>
    <t>Phone/internet/telecom bills</t>
  </si>
  <si>
    <t>Amount Owed</t>
  </si>
  <si>
    <t>1. Full breakdown by debt type is not always available, therefore Scotland totals may be higher than the sum of the breakdown. Prior to 2020/21 figures for clients may have counted the same client more than once</t>
  </si>
  <si>
    <t>2. Additional breakdown categories were added in 2020/21</t>
  </si>
  <si>
    <t>Local Authority Funding</t>
  </si>
  <si>
    <t>Internal</t>
  </si>
  <si>
    <t>External</t>
  </si>
  <si>
    <t>Total LA Funding</t>
  </si>
  <si>
    <t>Total</t>
  </si>
  <si>
    <t>Year</t>
  </si>
  <si>
    <t>Deflator</t>
  </si>
  <si>
    <t>2010-11</t>
  </si>
  <si>
    <t>2011-12</t>
  </si>
  <si>
    <t>2012-13</t>
  </si>
  <si>
    <t>2013-14</t>
  </si>
  <si>
    <t>2014-15</t>
  </si>
  <si>
    <t>2015-16</t>
  </si>
  <si>
    <t>2016-17</t>
  </si>
  <si>
    <t>2017-18</t>
  </si>
  <si>
    <t>2018-19</t>
  </si>
  <si>
    <t>2019-20</t>
  </si>
  <si>
    <t>2020-21</t>
  </si>
  <si>
    <t>Contact Channel</t>
  </si>
  <si>
    <t>Activity</t>
  </si>
  <si>
    <t>Total Clients</t>
  </si>
  <si>
    <t>New Clients</t>
  </si>
  <si>
    <t>Initial Contacts by Channel</t>
  </si>
  <si>
    <t>Email</t>
  </si>
  <si>
    <t>Face-to-face</t>
  </si>
  <si>
    <t>Telephone</t>
  </si>
  <si>
    <t>Web</t>
  </si>
  <si>
    <t>Webchat</t>
  </si>
  <si>
    <t>Total Financial Gain</t>
  </si>
  <si>
    <t>Type of Financial Gain</t>
  </si>
  <si>
    <t>Total verified welfare benefits financial gain</t>
  </si>
  <si>
    <t>Total verified money advice financial gain</t>
  </si>
  <si>
    <t>Total Verified Financial Gain</t>
  </si>
  <si>
    <t>Debt Clients Chart</t>
  </si>
  <si>
    <t>Debt Owed Chart</t>
  </si>
  <si>
    <t>Verified Financial Gain</t>
  </si>
  <si>
    <t>LA Only Chart</t>
  </si>
  <si>
    <t>Total Local Authority Funding</t>
  </si>
  <si>
    <t>Aberdeenshire</t>
  </si>
  <si>
    <t>Angus</t>
  </si>
  <si>
    <t>Argyll &amp; Bute</t>
  </si>
  <si>
    <t>Clackmannanshire</t>
  </si>
  <si>
    <t>Dumfries &amp; Galloway</t>
  </si>
  <si>
    <t>Dundee City</t>
  </si>
  <si>
    <t>East Ayrshire</t>
  </si>
  <si>
    <t>East Dunbartonshire</t>
  </si>
  <si>
    <t>East Lothian</t>
  </si>
  <si>
    <t>East Renfrewshire</t>
  </si>
  <si>
    <t>Edinburgh City</t>
  </si>
  <si>
    <t>Falkirk</t>
  </si>
  <si>
    <t>Fife</t>
  </si>
  <si>
    <t>Glasgow City</t>
  </si>
  <si>
    <t>Highland</t>
  </si>
  <si>
    <t>Inverclyde</t>
  </si>
  <si>
    <t>Midlothian</t>
  </si>
  <si>
    <t>Moray</t>
  </si>
  <si>
    <t>North Ayrshire</t>
  </si>
  <si>
    <t>North Lanarkshire</t>
  </si>
  <si>
    <t>Orkney Islands</t>
  </si>
  <si>
    <t>Perth &amp; Kinross</t>
  </si>
  <si>
    <t>Renfrewshire</t>
  </si>
  <si>
    <t>Scottish Borders</t>
  </si>
  <si>
    <t>Shetland</t>
  </si>
  <si>
    <t>South Ayrshire</t>
  </si>
  <si>
    <t>South Lanarkshire</t>
  </si>
  <si>
    <t>Stirling</t>
  </si>
  <si>
    <t>West Dunbartonshire</t>
  </si>
  <si>
    <t>West Lothian</t>
  </si>
  <si>
    <t>Common Advice Performance Management Reporting Framework Summary 2022/23</t>
  </si>
  <si>
    <r>
      <t>Small Single Parent</t>
    </r>
    <r>
      <rPr>
        <vertAlign val="superscript"/>
        <sz val="10"/>
        <color theme="1"/>
        <rFont val="Calibri"/>
        <family val="2"/>
        <scheme val="minor"/>
      </rPr>
      <t>3</t>
    </r>
  </si>
  <si>
    <r>
      <t>Large Single Parent</t>
    </r>
    <r>
      <rPr>
        <vertAlign val="superscript"/>
        <sz val="10"/>
        <color theme="1"/>
        <rFont val="Calibri"/>
        <family val="2"/>
        <scheme val="minor"/>
      </rPr>
      <t>4</t>
    </r>
  </si>
  <si>
    <r>
      <t>Young Single Parent</t>
    </r>
    <r>
      <rPr>
        <vertAlign val="superscript"/>
        <sz val="10"/>
        <color theme="1"/>
        <rFont val="Calibri"/>
        <family val="2"/>
        <scheme val="minor"/>
      </rPr>
      <t>5</t>
    </r>
  </si>
  <si>
    <r>
      <t>Large Family Household</t>
    </r>
    <r>
      <rPr>
        <vertAlign val="superscript"/>
        <sz val="10"/>
        <color theme="1"/>
        <rFont val="Calibri"/>
        <family val="2"/>
        <scheme val="minor"/>
      </rPr>
      <t>6</t>
    </r>
  </si>
  <si>
    <t>3. Single parent family with 1 or 2 children</t>
  </si>
  <si>
    <t>4. Single parent family with 3 or more children</t>
  </si>
  <si>
    <t>5. Single parent under the age of 25 with 1 or more children</t>
  </si>
  <si>
    <t>6. Two parent family with 3 or more children</t>
  </si>
  <si>
    <r>
      <t>Table C2.5 Money and Welfare Rights Advice Clients by Household Composition in 2018/19 to 2021/22</t>
    </r>
    <r>
      <rPr>
        <vertAlign val="superscript"/>
        <sz val="11"/>
        <color theme="1"/>
        <rFont val="Calibri"/>
        <family val="2"/>
        <scheme val="minor"/>
      </rPr>
      <t>1</t>
    </r>
  </si>
  <si>
    <t>Table C2.1 Money and Welfare Rights Advice Clients by Gender in 2017/18 to 2022/23</t>
  </si>
  <si>
    <t>2022/23</t>
  </si>
  <si>
    <r>
      <t>Table C2.2 Money and Welfare Rights Advice Clients by Age Bracket in 2017/18 to 2022/23</t>
    </r>
    <r>
      <rPr>
        <vertAlign val="superscript"/>
        <sz val="11"/>
        <color theme="1"/>
        <rFont val="Calibri"/>
        <family val="2"/>
        <scheme val="minor"/>
      </rPr>
      <t>1</t>
    </r>
  </si>
  <si>
    <t>Table C2.3 Money &amp; Welfare Rights Advice Clients by Ethnicity in 2017/18 to 2022/23</t>
  </si>
  <si>
    <r>
      <t>Table C2.4 Money Advice Clients by Household Income in 2017/18 to 2022/23</t>
    </r>
    <r>
      <rPr>
        <vertAlign val="superscript"/>
        <sz val="11"/>
        <color theme="1"/>
        <rFont val="Calibri"/>
        <family val="2"/>
        <scheme val="minor"/>
      </rPr>
      <t>2</t>
    </r>
  </si>
  <si>
    <t>Table C3.2 Amount Owed by Debt Clients for Each Debt Type in 2017/18 to 2022/23</t>
  </si>
  <si>
    <t>Table I2.1 Local Authority Funding for Each Type of Provision in 2017/18 to 2022/23</t>
  </si>
  <si>
    <t>Table I2.2 Local Authority Funding as a proportion of all funding for money and welfare rights advice 2022/23</t>
  </si>
  <si>
    <t>All funding (including funding from other sources)</t>
  </si>
  <si>
    <t>Local authority funding as a proportion of all funding</t>
  </si>
  <si>
    <t>Proportion of LA funding</t>
  </si>
  <si>
    <t>Clients &amp; New Clients</t>
  </si>
  <si>
    <t>Table A1.1 Total Number of Clients and New Clients in 2017/18 to 2022/23</t>
  </si>
  <si>
    <t>Table A1.2 Initial Contacts by Channel in 2017/18 to 2022/23</t>
  </si>
  <si>
    <t>Table OC1.1 Total verified and unverified financial gain, 2017/18 to 2022/23</t>
  </si>
  <si>
    <t>The information presented in this spreadsheet relates to data from money and welfare rights advice services funded by local authorities in Scotland, covering the period 1st April 2022 - 31st March 2023.</t>
  </si>
  <si>
    <t>35-59</t>
  </si>
  <si>
    <t>Minority Ethnic Groups</t>
  </si>
  <si>
    <t>£10,001-£20,000</t>
  </si>
  <si>
    <t>£20,001-£30,000</t>
  </si>
  <si>
    <t>Over £30,000</t>
  </si>
  <si>
    <t>2. 2022/23 data relates to money advice clients only, previous years may have included some welfare rights advice clients</t>
  </si>
  <si>
    <t xml:space="preserve">To illustrate how the demographics of clients accessing the services compares with the population of Scotland, comparisons have been made using data from the 2021 Scottish Household Survey (SHS). This helps demonstrate which demographic groups are overrepresented or underrepresented within advice services. </t>
  </si>
  <si>
    <t xml:space="preserve">Some services have multiple funding streams and therefore it can be difficult to extract data that specifically relates to local authority funded activity. 
Some services can more easily extract data relating to local authority funded activity only. However, in other services local authority funding may be spread across different resources and therefore multiple funding streams contribute to the work of advisors. As such some figures may include activitty not directly funded by the local authority and changes over time may be relate to fluctuations in the proportion of activity attributed to local authority funding. </t>
  </si>
  <si>
    <t>Not all services are able to extract the specific local authority funding that can be attributed to money and welfare rights advice. As such, some of the funding for external services may have included funding for other areas of advice such as housing and employment.</t>
  </si>
  <si>
    <t>Na h-Eileanan an Iar</t>
  </si>
  <si>
    <r>
      <t xml:space="preserve">The Common Advice Performance Management Reporting Framework (CAPMRF) has been developed in consultation with local authorities and other key stakeholders. 
It aims to measure key performance indicators for money and welfare rights advice services funded by local authorities on both an in-house and commissioned basis. 
</t>
    </r>
    <r>
      <rPr>
        <b/>
        <sz val="11"/>
        <color theme="1"/>
        <rFont val="Calibri"/>
        <family val="2"/>
        <scheme val="minor"/>
      </rPr>
      <t>This is a summary of the key findings from the data returns for 2022/23 for Scotland.</t>
    </r>
  </si>
  <si>
    <t>Figures including only local authorities able to provide figures each year</t>
  </si>
  <si>
    <t>Total Verified Financial Gain including only local authorities able to provide figures each year</t>
  </si>
  <si>
    <t>Figures Relating to Local Authority Delivered Services Only</t>
  </si>
  <si>
    <t>Table LA1.1</t>
  </si>
  <si>
    <t>Local Authority Delivered Services Only</t>
  </si>
  <si>
    <t xml:space="preserve"> </t>
  </si>
  <si>
    <t>Table LA1.1 Local Authority Funding for Local Authority Delivered Services in 2020/21 to 2022/23</t>
  </si>
  <si>
    <t>Table LA1.2 Total Number of Clients and New Clients for Local Authority Delivered Services 2020/21 to 2022/23</t>
  </si>
  <si>
    <t>Table LA1.3 Total Verified Financial Gain in Local Authority Delivered Services 2020/21 to 2022/23</t>
  </si>
  <si>
    <t>Table LA1.2</t>
  </si>
  <si>
    <t>Table LA1.3</t>
  </si>
  <si>
    <t>Scotland Clients 2022/23</t>
  </si>
  <si>
    <t>Scotland Population (SHS) 2020/21</t>
  </si>
  <si>
    <t>1. Figures exclude "Not Recorded" and "Prefer not to answer"</t>
  </si>
  <si>
    <t>Age Chart</t>
  </si>
  <si>
    <r>
      <t>Chart 2. Proportion of money and welfare rights advice clients by age, 2020/21 to 2022/23</t>
    </r>
    <r>
      <rPr>
        <b/>
        <vertAlign val="superscript"/>
        <sz val="11"/>
        <color rgb="FF000000"/>
        <rFont val="Calibri"/>
        <family val="2"/>
        <scheme val="minor"/>
      </rPr>
      <t>1</t>
    </r>
  </si>
  <si>
    <r>
      <t>Chart 3. Proportion of 2022/23 money and welfare rights advice clients and Scottish population by ethnicity</t>
    </r>
    <r>
      <rPr>
        <b/>
        <vertAlign val="superscript"/>
        <sz val="11"/>
        <color rgb="FF000000"/>
        <rFont val="Calibri"/>
        <family val="2"/>
        <scheme val="minor"/>
      </rPr>
      <t>1</t>
    </r>
  </si>
  <si>
    <r>
      <t>Chart 1. Proportion of 2022/23 money and welfare rights advice clients and Scottish population by sex</t>
    </r>
    <r>
      <rPr>
        <b/>
        <vertAlign val="superscript"/>
        <sz val="11"/>
        <color rgb="FF000000"/>
        <rFont val="Calibri"/>
        <family val="2"/>
        <scheme val="minor"/>
      </rPr>
      <t>1</t>
    </r>
  </si>
  <si>
    <t>Single</t>
  </si>
  <si>
    <t>Couple</t>
  </si>
  <si>
    <t>Total households with children</t>
  </si>
  <si>
    <t>Total households with no children</t>
  </si>
  <si>
    <t>Household Composition Chart</t>
  </si>
  <si>
    <r>
      <t>Chart 4. Proportion of 2022/23 money advice clients and Scottish population by income</t>
    </r>
    <r>
      <rPr>
        <b/>
        <vertAlign val="superscript"/>
        <sz val="11"/>
        <color rgb="FF000000"/>
        <rFont val="Calibri"/>
        <family val="2"/>
        <scheme val="minor"/>
      </rPr>
      <t>1</t>
    </r>
  </si>
  <si>
    <r>
      <t>Chart 5. Proportion of money and welfare rights advice clients by household composition, 2021/22 to 2022/23</t>
    </r>
    <r>
      <rPr>
        <b/>
        <vertAlign val="superscript"/>
        <sz val="11"/>
        <color rgb="FF000000"/>
        <rFont val="Calibri"/>
        <family val="2"/>
        <scheme val="minor"/>
      </rPr>
      <t>1</t>
    </r>
  </si>
  <si>
    <t>Chart 6. Reported number of debt clients 2020/21 to 2022/23</t>
  </si>
  <si>
    <t>Chart 7. Reported total amount of debt owed by debt clients 2020/21 to 2022/23</t>
  </si>
  <si>
    <t>Debt Type Chart</t>
  </si>
  <si>
    <t>Labels</t>
  </si>
  <si>
    <t>Chart 8. Reported amount of debt owed by debt clients for common debt types, 2020/21 to 2022/23</t>
  </si>
  <si>
    <t>Chart 9. Reported local authority funding for money and welfare rights advice by type of provision, 2017/18 to 2022/23</t>
  </si>
  <si>
    <t>Shetland Islands</t>
  </si>
  <si>
    <t>Funding LA Int.</t>
  </si>
  <si>
    <t>Funding LA Ext.</t>
  </si>
  <si>
    <t>Change 2017/18-2022/23</t>
  </si>
  <si>
    <t>Change 2021/22-2022/23</t>
  </si>
  <si>
    <t>% with increase</t>
  </si>
  <si>
    <t>Average increase</t>
  </si>
  <si>
    <t>Full Time Series</t>
  </si>
  <si>
    <t>Most Recent</t>
  </si>
  <si>
    <t>Scot</t>
  </si>
  <si>
    <t>Chart 10. Reported number of total clients and new clients, 2017/18 to 2022/23</t>
  </si>
  <si>
    <t>Contact Channel Chart</t>
  </si>
  <si>
    <t>Email/Web/Webchat</t>
  </si>
  <si>
    <t>Chart 11. Proportion of initial contacts by channel, 2017/18 to 2022/23</t>
  </si>
  <si>
    <t>Chart 12. Total reported verified financial gain, 2017/18 to 2022/23</t>
  </si>
  <si>
    <t>Verified FG</t>
  </si>
  <si>
    <t>adjustments but change not driven by adjusted figure</t>
  </si>
  <si>
    <t>Adjustments for 1 service so small impact</t>
  </si>
  <si>
    <t>Adjustments - could have had an impact</t>
  </si>
  <si>
    <t>Only a few LA's with an increase had adjustments which would impact the figures so unlikely change is driven by lack of adjustments this year</t>
  </si>
  <si>
    <t>Chart 13. Total verified financial gain and total local authority funding for local authority delivered services, 2020/21 to 2022/23</t>
  </si>
  <si>
    <t>Charts</t>
  </si>
  <si>
    <t>Sex Chart</t>
  </si>
  <si>
    <t>Clients Chart</t>
  </si>
  <si>
    <t>Sex</t>
  </si>
  <si>
    <t>Table C2.1 Money and Welfare Rights Advice Clients by Sex in 2017/18 to 2022/23</t>
  </si>
  <si>
    <t xml:space="preserve">Table C2.1 - 
2022/23 figures include data from 30 local authorities (6 of these local authorities provided partial data).
2021/22 figures include data from 32 local authorities (7 of these local authorities provided partial data).
2020/21 figures include data from 30 local authorities (5 of these local authorities provided partial data).
2019/20 figures include data from 32 local authorities (4 of these local authorities provided partial data).
2018/19 figures include data from 31 local authorities (3 of these local authorities provided partial data). 
2017/18 figures include data from 29 local authorities (11 of these local authorities provided partial data). </t>
  </si>
  <si>
    <t xml:space="preserve">Table C2.2 - 
2022/23 figures include data from 29 local authorities (6 of these local authorities provided partial data).
2021/22 figures include data from 32 local authorities (7 of these local authorities provided partial data).
2020/21 figures include data from 29 local authorities (4 of these local authorities provided partial data).
2019/20 figures include data from 32 local authorities (4 of these local authorities provided partial data).
2018/19 figures include data from 30 local authorities (5 of these local authorities provided partial data). 
2017/18 figures include data from 28 local authorities (11 of these local authorities provided partial data). </t>
  </si>
  <si>
    <t xml:space="preserve">Table C2.3 - 
2022/23 figures include data from 30 local authorities (7 of these local authorities provided partial data).
2021/22 figures include data from 32 local authorities (7 of these local authorities provided partial data).
2020/21 figures include data from 29 local authorities (5 of these local authorities provided partial data).
2019/20 figures include data from 32 local authorities (5 of these local authorities provided partial data).
2018/19 figures include data from 28 local authorities. (4 of these local authorities provided partial data)
2017/18 figures include data from 27 local authorities (11 of these local authorities provided partial data). </t>
  </si>
  <si>
    <t>Table C2.4 - Figures prior to 2022/23 may include welfare rights advice clients.
2022/23 figures include data from 30 local authorities (7 of these local authorities provided partial data).
2021/22 figures include data from 21 local authorities (16 of these local authorities provided partial data).
2020/21 figures include data from 17 local authorities (9 of these local authorities provided partial data).
2019/20 figures include data from 19 local authorities (9 of these local authorities provided partial data).
2018/19 figures include data from 22 local authorities (9 of these local authorities provided partial data).
2017/18 figures include data from 24 local authorities (16 of these local authorities provided partial data).</t>
  </si>
  <si>
    <t xml:space="preserve">Table C2.5 - 
2022/23 figures include data from 30 local authorities (10 of these local authorities provided partial data).
2021/22 figures include data from 31 local authorities (11 of these local authorities provided partial data).
2020/21 figures include data from 29 local authorities (8 of these local authorities provided partial data).
2019/20 figures include data from 30 local authorities (6 of these local authorities provided partial data).
2018/19 figures include data from 26 local authorities (4 of these local authorities provided partial data). 
2017/18 figures include data from 28 local authorities (12 of these local authorities provided partial data). </t>
  </si>
  <si>
    <t xml:space="preserve">Table C3.1 - 
Total number of debt clients - 
2022/23 figures include data from 31 local authorities (2 of these local authorities provided partial data).
2021/22 figures include data from 30 local authorities (3 of these local authorities provided partial data). 
2020/21 figures include data from 30 local authorities (4 of these local authorities provided partial data). 
2019/20 figures include data from 28 local authorities.
2018/19 figures include data from 27 local authorities (1 of these local authorities provided partial data). 
2017/18 figures include data from 22 local authorities (1 of these local authorities provided partial data). 
Total amount owed - 
2022/23 figures include data from 31 local authorities (2 of these local authorities provided partial data).
2021/22 figures include data from 32 local authorities (3 of these local authorities provided partial data). 
2020/21 figures include data from 30 local authorities (5 of these local authorities provided partial data).
2019/20 figures include data from 29 local authorities (1 of these local authorities provided partial data).
2018/19 figures include data from 31 local authorities (2 local authority provided partial data). 
2017/18 figures include data from 27 local authorities (4 local authority provided partial data). </t>
  </si>
  <si>
    <t xml:space="preserve">Table C3.2 - 
2022/23 figures include data from 30 local authorities (4 of these local authorities provided partial data).
2021/22 figures include data from 31 local authorities (6 of these local authorities provided partial data).
2020/21 figures include data from 30 local authorities (6 of these local authorities provided partial data).
2019/20 figures include data from 29 local authorities (1 of these local authorities provided partial data).
2018/19 figures include data from 31 local authorities (2 local authority provided partial data). 
2017/18 figures include data from 27 local authorities (4 local authority provided partial data). </t>
  </si>
  <si>
    <t>Table I2.2 - 
All funding for internal provision (including funding from other sources) - 
2022/23 figures include 20/25 local authorities who fund an internal service.
All funding for external provision (including funding from other sources) - 
2022/23 figures include 23/28 local authorities who fund an external service (2 of these local authorities provided partial data)</t>
  </si>
  <si>
    <t>Table A1.1 - 
Total Clients - 
2022/23 figures include 30 local authorities (3 of these local authorities provided partial data),
2021/22 figures include 32 local authorities (4 of these local authorities provided partial data),
2020/21 figures include 30 local authorities (4 of these local authorities provided partial data),
2019/20 figures include 32 local authorities (2 of these local authorities provided partial data) , 
2018/19 figures include 31 local authorites (4 of these local authorities provided partial data), 
2017/18 figures include 26 local authorities (9 of these local authorities provided partial data).
New Clients - 
2022/23 figures include 29 local authorities (6 of these local authorities provided partial data),
2021/22 figures include 32 local authorities (5 of these local authorities provided partial data),
2020/21 figures include 30 local authorities (8 of these local authorities provided partial data),
2019/20 figures include 30 local authorities (5 of these local authorities provided partial data), 
2018/19 figures include 25 local authorites (8 of these local authorities provided partial data), 
2017/18 figures include 25 local authorities (8 of these local authorities provided partial data).</t>
  </si>
  <si>
    <t xml:space="preserve">Table A1.2 - 
2022/23 figures include data from 28 local authorities (11 of these local authorities provided partial data).
2021/22 figures include data from 16 local authorities (10 of these local authorities provided partial data). 
2020/21 figures include data from 20 local authorities (13 of these local authorities provided partial data). 
2019/20 figures include data from 28 local authorities (7 of these local authorities provided partial data). 
2018/19 figures include data from 20 local authorities (6 of these local authorities provided partial data). 
2017/18 figures include data from 24 local authorities (8 of these local authorities provided partial data). </t>
  </si>
  <si>
    <t>Table OC1.1 - 
Total verified financial gain -
2022/23 figures include data from 28 local authorities (2 of these local authorities provided partial data),
2021/22 figures include data from 31 local authorities (4 of these local authorities provided partial data) , 
2020/21 figures include data from 30 local authorities (4 of these local authorities provided partial data) , 
2019/20 figures include data from 31 local authorities (1 of these local authorities provided partial data) , 
2018/19 figures include data from 30 local authorities (2 of these local authorities provided partial data), 
2017/18 figures include data from 28  local authorities (6 of these local authorities provided partial data).
Welfare rights advice financial gain  -
2022/23 figures include data from 29 local authorities (3 of these local authorities provided partial data).
2021/22 figures include data from 31 local authorities (4 of these local authorities provided partial data).
2020/21 figures include data from 30 local authorities (6 of these local authorities provided partial data).
Money advice financial gain - 
2022/23 figures include data from 28 local authorities (3 of these local authorities provided partial data).
2021/22 figures include data from 30 local authorities (8 of these local authorities provided partial data) , 
2020/21 figures include data from 27 local authorities (11 of these local authorities provided partial data)</t>
  </si>
  <si>
    <t>Table C2.2 Money and Welfare Rights Advice Clients by Age Bracket in 2017/18 to 2022/231</t>
  </si>
  <si>
    <r>
      <t>Table C2.4 Money Advice Clients by Household Income in 2017/18 to 2022/23</t>
    </r>
    <r>
      <rPr>
        <u/>
        <vertAlign val="superscript"/>
        <sz val="11"/>
        <color theme="10"/>
        <rFont val="Calibri"/>
        <family val="2"/>
        <scheme val="minor"/>
      </rPr>
      <t>2</t>
    </r>
  </si>
  <si>
    <r>
      <t>Table C2.5 Money and Welfare Rights Advice Clients by Household Composition in 2018/19 to 2021/22</t>
    </r>
    <r>
      <rPr>
        <u/>
        <vertAlign val="superscript"/>
        <sz val="11"/>
        <color theme="10"/>
        <rFont val="Calibri"/>
        <family val="2"/>
        <scheme val="minor"/>
      </rPr>
      <t>1</t>
    </r>
  </si>
  <si>
    <r>
      <t>Table C3.1 Total number of debt clients and amount owed in 2017/18 to 2022/23</t>
    </r>
    <r>
      <rPr>
        <u/>
        <vertAlign val="superscript"/>
        <sz val="11"/>
        <color theme="10"/>
        <rFont val="Calibri"/>
        <family val="2"/>
        <scheme val="minor"/>
      </rPr>
      <t>1</t>
    </r>
  </si>
  <si>
    <t>In 2022/23 local authorities in Scotland funded 25 internally delivered money and welfare rights advice services and externally comimissioned a further 63 services.</t>
  </si>
  <si>
    <t xml:space="preserve">Table I2.1 - 
LA funding for internal provision - 
2022/23 figures include 22/25 local authorities who fund an internal service,
2021/22 figures include 20/25 local authorities who fund an internal service, 
2020/21 figures include 22/25 local authorities who fund an internal service, 
2019/20 figures include 22/25, 
2018/19 figures include 22/25, 
2017/18 figures include 24/25 (1 of these local authorities provided partial data).
LA funding for external provision -
2022/23 figures include 25/28 local authorities who fund an external service (2 of these local authorities provided partial data)
2021/22 figures include 28/28 local authorities who fund an external service (2 of these local authorities provided partial data)
2020/21 figures include 26/28 local authorities who fund an external service (1 of these local authorities provided partial data)
2019/20 figures include 27/28 (2 of these local authorities provided partial data), 
2018/19 figures include 25/28 (2 of these local authorities provided partial data), 
2017/18 figures include 27/28 (1 of these local authorities provided partial data).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</si>
</sst>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43" formatCode="_-* #,##0.00_-;\-* #,##0.00_-;_-* &quot;-&quot;??_-;_-@_-"/>
    <numFmt numFmtId="164" formatCode="_-* #,##0_-;\-* #,##0_-;_-* &quot;-&quot;??_-;_-@_-"/>
    <numFmt numFmtId="165" formatCode="0.0%"/>
    <numFmt numFmtId="166" formatCode="&quot;£&quot;#,##0"/>
    <numFmt numFmtId="167" formatCode="&quot;£&quot;#,##0.00"/>
    <numFmt numFmtId="168" formatCode="&quot;£&quot;#,##0.0"/>
  </numFmts>
  <fonts count="25"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vertAlign val="superscript"/>
      <sz val="11"/>
      <color theme="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
      <sz val="10"/>
      <color theme="1"/>
      <name val="Calibri"/>
      <family val="2"/>
      <scheme val="minor"/>
    </font>
    <font>
      <vertAlign val="superscript"/>
      <sz val="10"/>
      <color theme="1"/>
      <name val="Calibri"/>
      <family val="2"/>
      <scheme val="minor"/>
    </font>
    <font>
      <sz val="8"/>
      <name val="Calibri"/>
      <family val="2"/>
      <scheme val="minor"/>
    </font>
    <font>
      <sz val="11"/>
      <name val="Calibri"/>
      <family val="2"/>
      <scheme val="minor"/>
    </font>
    <font>
      <sz val="11"/>
      <color rgb="FF000000"/>
      <name val="Calibri"/>
      <family val="2"/>
      <scheme val="minor"/>
    </font>
    <font>
      <b/>
      <sz val="11"/>
      <color theme="0"/>
      <name val="Calibri"/>
      <family val="2"/>
      <scheme val="minor"/>
    </font>
    <font>
      <b/>
      <sz val="16"/>
      <color theme="1"/>
      <name val="Calibri"/>
      <family val="2"/>
      <scheme val="minor"/>
    </font>
    <font>
      <sz val="11"/>
      <name val="Calibri"/>
      <family val="2"/>
    </font>
    <font>
      <i/>
      <sz val="11"/>
      <color theme="1"/>
      <name val="Calibri"/>
      <family val="2"/>
      <scheme val="minor"/>
    </font>
    <font>
      <vertAlign val="superscript"/>
      <sz val="11"/>
      <color theme="1"/>
      <name val="Calibri"/>
      <family val="2"/>
      <scheme val="minor"/>
    </font>
    <font>
      <b/>
      <sz val="11"/>
      <name val="Calibri"/>
      <family val="2"/>
      <scheme val="minor"/>
    </font>
    <font>
      <b/>
      <sz val="11"/>
      <color rgb="FF000000"/>
      <name val="Calibri"/>
      <family val="2"/>
      <scheme val="minor"/>
    </font>
    <font>
      <b/>
      <sz val="14"/>
      <color rgb="FF000000"/>
      <name val="Calibri"/>
      <family val="2"/>
      <scheme val="minor"/>
    </font>
    <font>
      <sz val="10"/>
      <color rgb="FF000000"/>
      <name val="Calibri"/>
      <family val="2"/>
      <scheme val="minor"/>
    </font>
    <font>
      <b/>
      <vertAlign val="superscript"/>
      <sz val="11"/>
      <color rgb="FF000000"/>
      <name val="Calibri"/>
      <family val="2"/>
      <scheme val="minor"/>
    </font>
    <font>
      <sz val="8"/>
      <color rgb="FF000000"/>
      <name val="Calibri"/>
      <family val="2"/>
      <scheme val="minor"/>
    </font>
    <font>
      <u/>
      <vertAlign val="superscript"/>
      <sz val="11"/>
      <color theme="10"/>
      <name val="Calibri"/>
      <family val="2"/>
      <scheme val="minor"/>
    </font>
  </fonts>
  <fills count="8">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39997558519241921"/>
        <bgColor indexed="64"/>
      </patternFill>
    </fill>
    <fill>
      <patternFill patternType="solid">
        <fgColor rgb="FFFFFFFF"/>
        <bgColor rgb="FF000000"/>
      </patternFill>
    </fill>
    <fill>
      <patternFill patternType="solid">
        <fgColor rgb="FFE7E6E6"/>
        <bgColor rgb="FF000000"/>
      </patternFill>
    </fill>
    <fill>
      <patternFill patternType="solid">
        <fgColor theme="2"/>
        <bgColor rgb="FF000000"/>
      </patternFill>
    </fill>
  </fills>
  <borders count="72">
    <border>
      <left/>
      <right/>
      <top/>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top style="medium">
        <color indexed="64"/>
      </top>
      <bottom/>
      <diagonal/>
    </border>
    <border>
      <left style="thin">
        <color indexed="64"/>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dashDotDot">
        <color indexed="64"/>
      </left>
      <right/>
      <top/>
      <bottom style="medium">
        <color indexed="64"/>
      </bottom>
      <diagonal/>
    </border>
    <border>
      <left style="dashDotDot">
        <color indexed="64"/>
      </left>
      <right/>
      <top/>
      <bottom style="hair">
        <color indexed="64"/>
      </bottom>
      <diagonal/>
    </border>
    <border>
      <left style="dashDotDot">
        <color indexed="64"/>
      </left>
      <right/>
      <top style="medium">
        <color indexed="64"/>
      </top>
      <bottom/>
      <diagonal/>
    </border>
    <border>
      <left style="dashDotDot">
        <color indexed="64"/>
      </left>
      <right/>
      <top/>
      <bottom/>
      <diagonal/>
    </border>
    <border>
      <left style="dashDotDot">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dashDot">
        <color indexed="64"/>
      </right>
      <top/>
      <bottom/>
      <diagonal/>
    </border>
    <border>
      <left/>
      <right style="dashDot">
        <color indexed="64"/>
      </right>
      <top/>
      <bottom style="medium">
        <color indexed="64"/>
      </bottom>
      <diagonal/>
    </border>
    <border>
      <left/>
      <right style="dashDot">
        <color indexed="64"/>
      </right>
      <top/>
      <bottom style="thin">
        <color indexed="64"/>
      </bottom>
      <diagonal/>
    </border>
    <border>
      <left/>
      <right style="hair">
        <color indexed="64"/>
      </right>
      <top style="thin">
        <color indexed="64"/>
      </top>
      <bottom style="medium">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bottom style="medium">
        <color indexed="64"/>
      </bottom>
      <diagonal/>
    </border>
    <border>
      <left style="hair">
        <color indexed="64"/>
      </left>
      <right/>
      <top style="thin">
        <color indexed="64"/>
      </top>
      <bottom style="medium">
        <color indexed="64"/>
      </bottom>
      <diagonal/>
    </border>
    <border>
      <left/>
      <right style="dashDot">
        <color indexed="64"/>
      </right>
      <top style="thin">
        <color indexed="64"/>
      </top>
      <bottom style="medium">
        <color indexed="64"/>
      </bottom>
      <diagonal/>
    </border>
    <border>
      <left style="hair">
        <color indexed="64"/>
      </left>
      <right/>
      <top/>
      <bottom/>
      <diagonal/>
    </border>
    <border>
      <left style="hair">
        <color indexed="64"/>
      </left>
      <right/>
      <top/>
      <bottom style="thin">
        <color indexed="64"/>
      </bottom>
      <diagonal/>
    </border>
    <border>
      <left/>
      <right/>
      <top style="hair">
        <color indexed="64"/>
      </top>
      <bottom style="medium">
        <color indexed="64"/>
      </bottom>
      <diagonal/>
    </border>
    <border>
      <left/>
      <right/>
      <top style="hair">
        <color indexed="64"/>
      </top>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auto="1"/>
      </right>
      <top/>
      <bottom/>
      <diagonal/>
    </border>
    <border>
      <left/>
      <right style="hair">
        <color indexed="64"/>
      </right>
      <top style="hair">
        <color indexed="64"/>
      </top>
      <bottom style="hair">
        <color indexed="64"/>
      </bottom>
      <diagonal/>
    </border>
    <border>
      <left style="dashDotDot">
        <color indexed="64"/>
      </left>
      <right/>
      <top style="hair">
        <color indexed="64"/>
      </top>
      <bottom style="hair">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auto="1"/>
      </right>
      <top/>
      <bottom style="dashed">
        <color indexed="64"/>
      </bottom>
      <diagonal/>
    </border>
    <border>
      <left style="thin">
        <color indexed="64"/>
      </left>
      <right style="thin">
        <color auto="1"/>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style="hair">
        <color indexed="64"/>
      </right>
      <top style="hair">
        <color indexed="64"/>
      </top>
      <bottom/>
      <diagonal/>
    </border>
    <border>
      <left style="dashDotDot">
        <color indexed="64"/>
      </left>
      <right/>
      <top/>
      <bottom style="thin">
        <color indexed="64"/>
      </bottom>
      <diagonal/>
    </border>
    <border>
      <left style="thin">
        <color indexed="64"/>
      </left>
      <right/>
      <top style="hair">
        <color indexed="64"/>
      </top>
      <bottom/>
      <diagonal/>
    </border>
    <border>
      <left/>
      <right style="dashDotDot">
        <color indexed="64"/>
      </right>
      <top style="hair">
        <color indexed="64"/>
      </top>
      <bottom style="hair">
        <color indexed="64"/>
      </bottom>
      <diagonal/>
    </border>
    <border>
      <left/>
      <right style="hair">
        <color indexed="64"/>
      </right>
      <top/>
      <bottom style="hair">
        <color indexed="64"/>
      </bottom>
      <diagonal/>
    </border>
    <border>
      <left/>
      <right style="dashDotDot">
        <color indexed="64"/>
      </right>
      <top/>
      <bottom style="hair">
        <color indexed="64"/>
      </bottom>
      <diagonal/>
    </border>
    <border>
      <left style="dashDot">
        <color indexed="64"/>
      </left>
      <right style="thin">
        <color indexed="64"/>
      </right>
      <top/>
      <bottom style="medium">
        <color indexed="64"/>
      </bottom>
      <diagonal/>
    </border>
    <border>
      <left/>
      <right style="thin">
        <color indexed="64"/>
      </right>
      <top style="hair">
        <color indexed="64"/>
      </top>
      <bottom style="hair">
        <color indexed="64"/>
      </bottom>
      <diagonal/>
    </border>
    <border>
      <left/>
      <right style="dashDot">
        <color indexed="64"/>
      </right>
      <top/>
      <bottom style="hair">
        <color indexed="64"/>
      </bottom>
      <diagonal/>
    </border>
    <border>
      <left/>
      <right style="dashDot">
        <color indexed="64"/>
      </right>
      <top style="hair">
        <color indexed="64"/>
      </top>
      <bottom style="hair">
        <color indexed="64"/>
      </bottom>
      <diagonal/>
    </border>
    <border>
      <left/>
      <right style="dashDot">
        <color indexed="64"/>
      </right>
      <top style="medium">
        <color indexed="64"/>
      </top>
      <bottom/>
      <diagonal/>
    </border>
    <border>
      <left style="hair">
        <color indexed="64"/>
      </left>
      <right/>
      <top style="hair">
        <color indexed="64"/>
      </top>
      <bottom style="hair">
        <color indexed="64"/>
      </bottom>
      <diagonal/>
    </border>
    <border>
      <left/>
      <right style="thin">
        <color indexed="64"/>
      </right>
      <top style="dashDotDot">
        <color indexed="64"/>
      </top>
      <bottom style="medium">
        <color indexed="64"/>
      </bottom>
      <diagonal/>
    </border>
    <border>
      <left/>
      <right/>
      <top style="dashDotDot">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s>
  <cellStyleXfs count="28">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5"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452">
    <xf numFmtId="0" fontId="0" fillId="0" borderId="0" xfId="0"/>
    <xf numFmtId="0" fontId="0" fillId="2" borderId="2" xfId="0" applyFill="1" applyBorder="1" applyAlignment="1">
      <alignment horizontal="center"/>
    </xf>
    <xf numFmtId="0" fontId="0" fillId="2" borderId="0" xfId="0" applyFill="1"/>
    <xf numFmtId="0" fontId="2" fillId="2" borderId="5" xfId="0" applyFont="1" applyFill="1" applyBorder="1" applyAlignment="1">
      <alignment horizontal="center"/>
    </xf>
    <xf numFmtId="0" fontId="0" fillId="3" borderId="2" xfId="0" applyFill="1" applyBorder="1" applyAlignment="1">
      <alignment horizontal="center"/>
    </xf>
    <xf numFmtId="0" fontId="2" fillId="2" borderId="0" xfId="0" applyFont="1" applyFill="1"/>
    <xf numFmtId="1" fontId="0" fillId="2" borderId="0" xfId="0" applyNumberFormat="1" applyFill="1"/>
    <xf numFmtId="0" fontId="2" fillId="2" borderId="0" xfId="0" applyFont="1" applyFill="1" applyAlignment="1">
      <alignment wrapText="1"/>
    </xf>
    <xf numFmtId="0" fontId="2" fillId="2" borderId="1" xfId="0" applyFont="1" applyFill="1" applyBorder="1" applyAlignment="1">
      <alignment wrapText="1"/>
    </xf>
    <xf numFmtId="0" fontId="2" fillId="2" borderId="10" xfId="0" applyFont="1" applyFill="1" applyBorder="1" applyAlignment="1">
      <alignment wrapText="1"/>
    </xf>
    <xf numFmtId="0" fontId="3" fillId="2" borderId="0" xfId="0" applyFont="1" applyFill="1"/>
    <xf numFmtId="0" fontId="1" fillId="0" borderId="15" xfId="0" applyFont="1" applyBorder="1"/>
    <xf numFmtId="0" fontId="1" fillId="0" borderId="16" xfId="0" applyFont="1" applyBorder="1"/>
    <xf numFmtId="0" fontId="2" fillId="2" borderId="2" xfId="0" applyFont="1" applyFill="1" applyBorder="1" applyAlignment="1">
      <alignment horizontal="left"/>
    </xf>
    <xf numFmtId="0" fontId="2" fillId="2" borderId="17" xfId="0" applyFont="1" applyFill="1" applyBorder="1" applyAlignment="1">
      <alignment horizontal="center"/>
    </xf>
    <xf numFmtId="9" fontId="0" fillId="2" borderId="0" xfId="0" applyNumberFormat="1" applyFill="1"/>
    <xf numFmtId="0" fontId="2" fillId="2" borderId="18" xfId="0" applyFont="1" applyFill="1" applyBorder="1" applyAlignment="1">
      <alignment horizontal="center"/>
    </xf>
    <xf numFmtId="164" fontId="1" fillId="2" borderId="4" xfId="1" applyNumberFormat="1" applyFont="1" applyFill="1" applyBorder="1" applyAlignment="1">
      <alignment horizontal="right"/>
    </xf>
    <xf numFmtId="164" fontId="1" fillId="2" borderId="0" xfId="1" applyNumberFormat="1" applyFont="1" applyFill="1" applyBorder="1" applyAlignment="1">
      <alignment horizontal="right"/>
    </xf>
    <xf numFmtId="0" fontId="0" fillId="2" borderId="4" xfId="0" applyFill="1" applyBorder="1" applyAlignment="1">
      <alignment horizontal="right"/>
    </xf>
    <xf numFmtId="9" fontId="0" fillId="2" borderId="0" xfId="2" applyFont="1" applyFill="1" applyBorder="1" applyAlignment="1">
      <alignment horizontal="right"/>
    </xf>
    <xf numFmtId="9" fontId="1" fillId="2" borderId="4" xfId="2" applyFont="1" applyFill="1" applyBorder="1" applyAlignment="1">
      <alignment horizontal="right"/>
    </xf>
    <xf numFmtId="9" fontId="1" fillId="2" borderId="0" xfId="2" applyFont="1" applyFill="1" applyBorder="1" applyAlignment="1">
      <alignment horizontal="right"/>
    </xf>
    <xf numFmtId="9" fontId="2" fillId="2" borderId="17" xfId="2" applyFont="1" applyFill="1" applyBorder="1"/>
    <xf numFmtId="9" fontId="2" fillId="2" borderId="0" xfId="2" applyFont="1" applyFill="1" applyBorder="1"/>
    <xf numFmtId="0" fontId="0" fillId="2" borderId="18" xfId="0" applyFill="1" applyBorder="1"/>
    <xf numFmtId="164" fontId="0" fillId="2" borderId="4" xfId="1" applyNumberFormat="1" applyFont="1" applyFill="1" applyBorder="1" applyAlignment="1">
      <alignment horizontal="center"/>
    </xf>
    <xf numFmtId="164" fontId="0" fillId="2" borderId="0" xfId="1" applyNumberFormat="1" applyFont="1" applyFill="1" applyBorder="1" applyAlignment="1">
      <alignment horizontal="center"/>
    </xf>
    <xf numFmtId="164" fontId="0" fillId="3" borderId="4" xfId="1" applyNumberFormat="1" applyFont="1" applyFill="1" applyBorder="1" applyAlignment="1">
      <alignment horizontal="center"/>
    </xf>
    <xf numFmtId="164" fontId="0" fillId="3" borderId="0" xfId="1" applyNumberFormat="1" applyFont="1" applyFill="1" applyBorder="1" applyAlignment="1">
      <alignment horizontal="center"/>
    </xf>
    <xf numFmtId="164" fontId="1" fillId="3" borderId="4" xfId="1" applyNumberFormat="1" applyFont="1" applyFill="1" applyBorder="1" applyAlignment="1">
      <alignment horizontal="right"/>
    </xf>
    <xf numFmtId="164" fontId="1" fillId="3" borderId="0" xfId="1" applyNumberFormat="1" applyFont="1" applyFill="1" applyBorder="1" applyAlignment="1">
      <alignment horizontal="right"/>
    </xf>
    <xf numFmtId="9" fontId="1" fillId="3" borderId="4" xfId="2" applyFont="1" applyFill="1" applyBorder="1" applyAlignment="1">
      <alignment horizontal="right"/>
    </xf>
    <xf numFmtId="9" fontId="1" fillId="3" borderId="0" xfId="2" applyFont="1" applyFill="1" applyBorder="1" applyAlignment="1">
      <alignment horizontal="right"/>
    </xf>
    <xf numFmtId="0" fontId="2" fillId="2" borderId="17" xfId="2" applyNumberFormat="1" applyFont="1" applyFill="1" applyBorder="1"/>
    <xf numFmtId="0" fontId="1" fillId="2" borderId="0" xfId="2" applyNumberFormat="1" applyFont="1" applyFill="1" applyBorder="1" applyAlignment="1">
      <alignment horizontal="center"/>
    </xf>
    <xf numFmtId="9" fontId="2" fillId="2" borderId="1" xfId="2" applyFont="1" applyFill="1" applyBorder="1"/>
    <xf numFmtId="0" fontId="1" fillId="3" borderId="0" xfId="2" applyNumberFormat="1" applyFont="1" applyFill="1" applyBorder="1" applyAlignment="1">
      <alignment horizontal="center"/>
    </xf>
    <xf numFmtId="0" fontId="2" fillId="2" borderId="12" xfId="0" applyFont="1" applyFill="1" applyBorder="1" applyAlignment="1">
      <alignment horizontal="center"/>
    </xf>
    <xf numFmtId="0" fontId="2" fillId="2" borderId="13" xfId="0" applyFont="1" applyFill="1" applyBorder="1" applyAlignment="1">
      <alignment horizontal="center"/>
    </xf>
    <xf numFmtId="0" fontId="2" fillId="2" borderId="13" xfId="2" applyNumberFormat="1" applyFont="1" applyFill="1" applyBorder="1"/>
    <xf numFmtId="0" fontId="0" fillId="3" borderId="7" xfId="0" applyFill="1" applyBorder="1" applyAlignment="1">
      <alignment horizontal="center"/>
    </xf>
    <xf numFmtId="9" fontId="0" fillId="3" borderId="4" xfId="0" applyNumberFormat="1" applyFill="1" applyBorder="1" applyAlignment="1">
      <alignment horizontal="right"/>
    </xf>
    <xf numFmtId="9" fontId="0" fillId="3" borderId="0" xfId="0" applyNumberFormat="1" applyFill="1" applyAlignment="1">
      <alignment horizontal="right"/>
    </xf>
    <xf numFmtId="9" fontId="0" fillId="2" borderId="4" xfId="0" applyNumberFormat="1" applyFill="1" applyBorder="1" applyAlignment="1">
      <alignment horizontal="right"/>
    </xf>
    <xf numFmtId="9" fontId="0" fillId="2" borderId="0" xfId="0" applyNumberFormat="1" applyFill="1" applyAlignment="1">
      <alignment horizontal="right"/>
    </xf>
    <xf numFmtId="9" fontId="0" fillId="2" borderId="0" xfId="2" applyFont="1" applyFill="1" applyBorder="1" applyAlignment="1">
      <alignment horizontal="right" wrapText="1"/>
    </xf>
    <xf numFmtId="0" fontId="2" fillId="2" borderId="17" xfId="0" applyFont="1" applyFill="1" applyBorder="1" applyAlignment="1">
      <alignment horizontal="center" wrapText="1"/>
    </xf>
    <xf numFmtId="9" fontId="2" fillId="2" borderId="13" xfId="2" applyFont="1" applyFill="1" applyBorder="1"/>
    <xf numFmtId="0" fontId="2" fillId="2" borderId="18" xfId="0" applyFont="1" applyFill="1" applyBorder="1" applyAlignment="1">
      <alignment horizontal="center" wrapText="1"/>
    </xf>
    <xf numFmtId="9" fontId="0" fillId="3" borderId="4" xfId="2" applyFont="1" applyFill="1" applyBorder="1" applyAlignment="1">
      <alignment wrapText="1"/>
    </xf>
    <xf numFmtId="9" fontId="0" fillId="2" borderId="4" xfId="2" applyFont="1" applyFill="1" applyBorder="1" applyAlignment="1">
      <alignment wrapText="1"/>
    </xf>
    <xf numFmtId="9" fontId="0" fillId="3" borderId="0" xfId="2" applyFont="1" applyFill="1" applyBorder="1" applyAlignment="1">
      <alignment horizontal="right" wrapText="1"/>
    </xf>
    <xf numFmtId="9" fontId="0" fillId="3" borderId="4" xfId="2" applyFont="1" applyFill="1" applyBorder="1" applyAlignment="1">
      <alignment horizontal="right" wrapText="1"/>
    </xf>
    <xf numFmtId="9" fontId="0" fillId="2" borderId="4" xfId="2" applyFont="1" applyFill="1" applyBorder="1" applyAlignment="1">
      <alignment horizontal="right" wrapText="1"/>
    </xf>
    <xf numFmtId="0" fontId="0" fillId="2" borderId="0" xfId="0" applyFill="1" applyAlignment="1">
      <alignment horizontal="right"/>
    </xf>
    <xf numFmtId="0" fontId="2" fillId="2" borderId="24" xfId="0" applyFont="1" applyFill="1" applyBorder="1" applyAlignment="1">
      <alignment horizontal="center" wrapText="1"/>
    </xf>
    <xf numFmtId="164" fontId="0" fillId="3" borderId="25" xfId="1" applyNumberFormat="1" applyFont="1" applyFill="1" applyBorder="1" applyAlignment="1">
      <alignment horizontal="center"/>
    </xf>
    <xf numFmtId="164" fontId="0" fillId="2" borderId="25" xfId="1" applyNumberFormat="1" applyFont="1" applyFill="1" applyBorder="1" applyAlignment="1">
      <alignment horizontal="center"/>
    </xf>
    <xf numFmtId="0" fontId="2" fillId="2" borderId="26" xfId="0" applyFont="1" applyFill="1" applyBorder="1" applyAlignment="1">
      <alignment horizontal="center" wrapText="1"/>
    </xf>
    <xf numFmtId="9" fontId="0" fillId="3" borderId="25" xfId="2" applyFont="1" applyFill="1" applyBorder="1" applyAlignment="1">
      <alignment wrapText="1"/>
    </xf>
    <xf numFmtId="9" fontId="0" fillId="2" borderId="25" xfId="2" applyFont="1" applyFill="1" applyBorder="1" applyAlignment="1">
      <alignment wrapText="1"/>
    </xf>
    <xf numFmtId="165" fontId="0" fillId="3" borderId="0" xfId="2" applyNumberFormat="1" applyFont="1" applyFill="1" applyBorder="1" applyAlignment="1">
      <alignment wrapText="1"/>
    </xf>
    <xf numFmtId="165" fontId="0" fillId="2" borderId="0" xfId="2" applyNumberFormat="1" applyFont="1" applyFill="1" applyBorder="1" applyAlignment="1">
      <alignment wrapText="1"/>
    </xf>
    <xf numFmtId="0" fontId="7" fillId="2" borderId="1" xfId="0" applyFont="1" applyFill="1" applyBorder="1" applyAlignment="1">
      <alignment horizontal="center" wrapText="1"/>
    </xf>
    <xf numFmtId="0" fontId="7" fillId="2" borderId="5" xfId="0" applyFont="1" applyFill="1" applyBorder="1" applyAlignment="1">
      <alignment horizontal="center" wrapText="1"/>
    </xf>
    <xf numFmtId="0" fontId="7" fillId="2" borderId="22" xfId="0" applyFont="1" applyFill="1" applyBorder="1" applyAlignment="1">
      <alignment horizontal="center" wrapText="1"/>
    </xf>
    <xf numFmtId="0" fontId="7" fillId="2" borderId="4" xfId="0" applyFont="1" applyFill="1" applyBorder="1" applyAlignment="1">
      <alignment horizontal="center" wrapText="1"/>
    </xf>
    <xf numFmtId="0" fontId="7" fillId="2" borderId="0" xfId="0" applyFont="1" applyFill="1" applyAlignment="1">
      <alignment horizontal="center" wrapText="1"/>
    </xf>
    <xf numFmtId="164" fontId="0" fillId="3" borderId="4" xfId="1" applyNumberFormat="1" applyFont="1" applyFill="1" applyBorder="1" applyAlignment="1">
      <alignment horizontal="right"/>
    </xf>
    <xf numFmtId="164" fontId="0" fillId="3" borderId="0" xfId="1" applyNumberFormat="1" applyFont="1" applyFill="1" applyBorder="1" applyAlignment="1">
      <alignment horizontal="right"/>
    </xf>
    <xf numFmtId="164" fontId="0" fillId="3" borderId="0" xfId="1" applyNumberFormat="1" applyFont="1" applyFill="1" applyBorder="1" applyAlignment="1"/>
    <xf numFmtId="164" fontId="0" fillId="2" borderId="4" xfId="1" applyNumberFormat="1" applyFont="1" applyFill="1" applyBorder="1" applyAlignment="1">
      <alignment horizontal="right"/>
    </xf>
    <xf numFmtId="164" fontId="0" fillId="2" borderId="0" xfId="1" applyNumberFormat="1" applyFont="1" applyFill="1" applyBorder="1" applyAlignment="1">
      <alignment horizontal="right"/>
    </xf>
    <xf numFmtId="164" fontId="0" fillId="2" borderId="0" xfId="1" applyNumberFormat="1" applyFont="1" applyFill="1" applyBorder="1" applyAlignment="1"/>
    <xf numFmtId="0" fontId="2" fillId="2" borderId="17" xfId="0" applyFont="1" applyFill="1" applyBorder="1"/>
    <xf numFmtId="164" fontId="0" fillId="3" borderId="9" xfId="1" applyNumberFormat="1" applyFont="1" applyFill="1" applyBorder="1" applyAlignment="1">
      <alignment horizontal="right"/>
    </xf>
    <xf numFmtId="164" fontId="0" fillId="3" borderId="7" xfId="1" applyNumberFormat="1" applyFont="1" applyFill="1" applyBorder="1" applyAlignment="1">
      <alignment horizontal="right"/>
    </xf>
    <xf numFmtId="164" fontId="0" fillId="2" borderId="4" xfId="1" applyNumberFormat="1" applyFont="1" applyFill="1" applyBorder="1" applyAlignment="1"/>
    <xf numFmtId="164" fontId="0" fillId="2" borderId="0" xfId="0" applyNumberFormat="1" applyFill="1"/>
    <xf numFmtId="0" fontId="0" fillId="2" borderId="17" xfId="0" applyFill="1" applyBorder="1"/>
    <xf numFmtId="0" fontId="0" fillId="3" borderId="0" xfId="0" applyFill="1"/>
    <xf numFmtId="0" fontId="0" fillId="2" borderId="4" xfId="0" applyFill="1" applyBorder="1"/>
    <xf numFmtId="0" fontId="0" fillId="2" borderId="1" xfId="0" applyFill="1" applyBorder="1" applyAlignment="1">
      <alignment horizontal="center"/>
    </xf>
    <xf numFmtId="9" fontId="0" fillId="2" borderId="1" xfId="2" applyFont="1" applyFill="1" applyBorder="1" applyAlignment="1">
      <alignment horizontal="right" wrapText="1"/>
    </xf>
    <xf numFmtId="0" fontId="0" fillId="2" borderId="7" xfId="0" applyFill="1" applyBorder="1" applyAlignment="1">
      <alignment horizontal="center"/>
    </xf>
    <xf numFmtId="0" fontId="0" fillId="2" borderId="4" xfId="0" applyFill="1" applyBorder="1" applyAlignment="1">
      <alignment horizontal="center" wrapText="1"/>
    </xf>
    <xf numFmtId="0" fontId="0" fillId="2" borderId="0" xfId="0" applyFill="1" applyAlignment="1">
      <alignment horizontal="center" wrapText="1"/>
    </xf>
    <xf numFmtId="164" fontId="2" fillId="3" borderId="0" xfId="0" applyNumberFormat="1" applyFont="1" applyFill="1" applyAlignment="1">
      <alignment horizontal="center" wrapText="1"/>
    </xf>
    <xf numFmtId="164" fontId="2" fillId="3" borderId="2" xfId="0" applyNumberFormat="1" applyFont="1" applyFill="1" applyBorder="1" applyAlignment="1">
      <alignment horizontal="center" wrapText="1"/>
    </xf>
    <xf numFmtId="0" fontId="2" fillId="2" borderId="33" xfId="0" applyFont="1" applyFill="1" applyBorder="1" applyAlignment="1">
      <alignment horizontal="center" wrapText="1"/>
    </xf>
    <xf numFmtId="0" fontId="0" fillId="2" borderId="38" xfId="0" applyFill="1" applyBorder="1" applyAlignment="1">
      <alignment horizontal="center" wrapText="1"/>
    </xf>
    <xf numFmtId="0" fontId="2" fillId="2" borderId="29" xfId="0" applyFont="1" applyFill="1" applyBorder="1" applyAlignment="1">
      <alignment horizontal="center" wrapText="1"/>
    </xf>
    <xf numFmtId="164" fontId="0" fillId="3" borderId="38" xfId="1" applyNumberFormat="1" applyFont="1" applyFill="1" applyBorder="1" applyAlignment="1">
      <alignment horizontal="right"/>
    </xf>
    <xf numFmtId="9" fontId="0" fillId="3" borderId="38" xfId="2" applyFont="1" applyFill="1" applyBorder="1" applyAlignment="1">
      <alignment horizontal="right" wrapText="1"/>
    </xf>
    <xf numFmtId="164" fontId="2" fillId="3" borderId="33" xfId="1" applyNumberFormat="1" applyFont="1" applyFill="1" applyBorder="1" applyAlignment="1">
      <alignment horizontal="right"/>
    </xf>
    <xf numFmtId="9" fontId="2" fillId="3" borderId="33" xfId="2" applyFont="1" applyFill="1" applyBorder="1" applyAlignment="1">
      <alignment horizontal="right" wrapText="1"/>
    </xf>
    <xf numFmtId="164" fontId="2" fillId="3" borderId="29" xfId="1" applyNumberFormat="1" applyFont="1" applyFill="1" applyBorder="1" applyAlignment="1">
      <alignment horizontal="right"/>
    </xf>
    <xf numFmtId="9" fontId="2" fillId="3" borderId="29" xfId="2" applyFont="1" applyFill="1" applyBorder="1" applyAlignment="1">
      <alignment horizontal="right" wrapText="1"/>
    </xf>
    <xf numFmtId="164" fontId="2" fillId="3" borderId="29" xfId="0" applyNumberFormat="1" applyFont="1" applyFill="1" applyBorder="1" applyAlignment="1">
      <alignment horizontal="center" wrapText="1"/>
    </xf>
    <xf numFmtId="164" fontId="2" fillId="3" borderId="33" xfId="0" applyNumberFormat="1" applyFont="1" applyFill="1" applyBorder="1" applyAlignment="1">
      <alignment horizontal="center" wrapText="1"/>
    </xf>
    <xf numFmtId="0" fontId="8" fillId="2" borderId="6" xfId="0" applyFont="1" applyFill="1" applyBorder="1" applyAlignment="1">
      <alignment horizontal="center" wrapText="1"/>
    </xf>
    <xf numFmtId="0" fontId="8" fillId="2" borderId="14" xfId="0" applyFont="1" applyFill="1" applyBorder="1" applyAlignment="1">
      <alignment horizontal="center" wrapText="1"/>
    </xf>
    <xf numFmtId="0" fontId="7" fillId="2" borderId="32" xfId="0" applyFont="1" applyFill="1" applyBorder="1" applyAlignment="1">
      <alignment horizontal="center" wrapText="1"/>
    </xf>
    <xf numFmtId="0" fontId="8" fillId="2" borderId="36" xfId="0" applyFont="1" applyFill="1" applyBorder="1" applyAlignment="1">
      <alignment horizontal="center" wrapText="1"/>
    </xf>
    <xf numFmtId="0" fontId="7" fillId="2" borderId="37" xfId="0" applyFont="1" applyFill="1" applyBorder="1" applyAlignment="1">
      <alignment horizontal="center" wrapText="1"/>
    </xf>
    <xf numFmtId="0" fontId="7" fillId="2" borderId="8" xfId="0" applyFont="1" applyFill="1" applyBorder="1" applyAlignment="1">
      <alignment horizontal="center" wrapText="1"/>
    </xf>
    <xf numFmtId="0" fontId="7" fillId="2" borderId="14" xfId="0" applyFont="1" applyFill="1" applyBorder="1" applyAlignment="1">
      <alignment horizontal="center" wrapText="1"/>
    </xf>
    <xf numFmtId="0" fontId="2" fillId="2" borderId="40" xfId="0" applyFont="1" applyFill="1" applyBorder="1" applyAlignment="1">
      <alignment horizontal="right"/>
    </xf>
    <xf numFmtId="0" fontId="2" fillId="2" borderId="42" xfId="0" applyFont="1" applyFill="1" applyBorder="1" applyAlignment="1">
      <alignment horizontal="right"/>
    </xf>
    <xf numFmtId="0" fontId="2" fillId="2" borderId="43" xfId="0" applyFont="1" applyFill="1" applyBorder="1" applyAlignment="1">
      <alignment horizontal="right"/>
    </xf>
    <xf numFmtId="9" fontId="0" fillId="3" borderId="0" xfId="2" applyFont="1" applyFill="1" applyBorder="1" applyAlignment="1">
      <alignment horizontal="center"/>
    </xf>
    <xf numFmtId="9" fontId="0" fillId="2" borderId="0" xfId="2" applyFont="1" applyFill="1" applyBorder="1" applyAlignment="1">
      <alignment horizontal="center"/>
    </xf>
    <xf numFmtId="9" fontId="0" fillId="3" borderId="0" xfId="2" applyFont="1" applyFill="1" applyBorder="1" applyAlignment="1">
      <alignment horizontal="right"/>
    </xf>
    <xf numFmtId="166" fontId="0" fillId="3" borderId="4" xfId="5" applyNumberFormat="1" applyFont="1" applyFill="1" applyBorder="1" applyAlignment="1">
      <alignment horizontal="right"/>
    </xf>
    <xf numFmtId="166" fontId="0" fillId="3" borderId="0" xfId="5" applyNumberFormat="1" applyFont="1" applyFill="1" applyBorder="1" applyAlignment="1">
      <alignment horizontal="right"/>
    </xf>
    <xf numFmtId="166" fontId="0" fillId="3" borderId="33" xfId="5" applyNumberFormat="1" applyFont="1" applyFill="1" applyBorder="1" applyAlignment="1">
      <alignment horizontal="right"/>
    </xf>
    <xf numFmtId="166" fontId="0" fillId="2" borderId="4" xfId="5" applyNumberFormat="1" applyFont="1" applyFill="1" applyBorder="1" applyAlignment="1">
      <alignment horizontal="right"/>
    </xf>
    <xf numFmtId="166" fontId="0" fillId="2" borderId="0" xfId="5" applyNumberFormat="1" applyFont="1" applyFill="1" applyBorder="1" applyAlignment="1">
      <alignment horizontal="right"/>
    </xf>
    <xf numFmtId="166" fontId="0" fillId="2" borderId="33" xfId="5" applyNumberFormat="1" applyFont="1" applyFill="1" applyBorder="1" applyAlignment="1">
      <alignment horizontal="right"/>
    </xf>
    <xf numFmtId="0" fontId="8" fillId="2" borderId="0" xfId="0" applyFont="1" applyFill="1"/>
    <xf numFmtId="0" fontId="6" fillId="2" borderId="0" xfId="4" applyFill="1"/>
    <xf numFmtId="0" fontId="0" fillId="2" borderId="5" xfId="0" applyFill="1" applyBorder="1" applyAlignment="1">
      <alignment horizontal="center"/>
    </xf>
    <xf numFmtId="166" fontId="0" fillId="3" borderId="4" xfId="0" applyNumberFormat="1" applyFill="1" applyBorder="1" applyAlignment="1">
      <alignment horizontal="center"/>
    </xf>
    <xf numFmtId="166" fontId="0" fillId="3" borderId="0" xfId="0" applyNumberFormat="1" applyFill="1" applyAlignment="1">
      <alignment horizontal="center"/>
    </xf>
    <xf numFmtId="166" fontId="0" fillId="2" borderId="4" xfId="0" applyNumberFormat="1" applyFill="1" applyBorder="1" applyAlignment="1">
      <alignment horizontal="center"/>
    </xf>
    <xf numFmtId="166" fontId="0" fillId="2" borderId="0" xfId="0" applyNumberFormat="1" applyFill="1" applyAlignment="1">
      <alignment horizontal="center"/>
    </xf>
    <xf numFmtId="0" fontId="0" fillId="3" borderId="0" xfId="0" applyFill="1" applyAlignment="1">
      <alignment horizontal="center"/>
    </xf>
    <xf numFmtId="0" fontId="0" fillId="2" borderId="0" xfId="0" applyFill="1" applyAlignment="1">
      <alignment horizontal="center"/>
    </xf>
    <xf numFmtId="166" fontId="2" fillId="3" borderId="0" xfId="0" applyNumberFormat="1" applyFont="1" applyFill="1" applyAlignment="1">
      <alignment horizontal="center"/>
    </xf>
    <xf numFmtId="166" fontId="2" fillId="2" borderId="0" xfId="0" applyNumberFormat="1" applyFont="1" applyFill="1" applyAlignment="1">
      <alignment horizontal="center"/>
    </xf>
    <xf numFmtId="9" fontId="0" fillId="2" borderId="4" xfId="2" applyFont="1" applyFill="1" applyBorder="1" applyAlignment="1">
      <alignment horizontal="center"/>
    </xf>
    <xf numFmtId="9" fontId="0" fillId="3" borderId="4" xfId="2" applyFont="1" applyFill="1" applyBorder="1" applyAlignment="1">
      <alignment horizontal="center"/>
    </xf>
    <xf numFmtId="0" fontId="2" fillId="2" borderId="13" xfId="0" applyFont="1" applyFill="1" applyBorder="1"/>
    <xf numFmtId="0" fontId="0" fillId="2" borderId="13" xfId="0" applyFill="1" applyBorder="1"/>
    <xf numFmtId="0" fontId="0" fillId="2" borderId="12" xfId="0" applyFill="1" applyBorder="1"/>
    <xf numFmtId="0" fontId="0" fillId="3" borderId="17" xfId="0" applyFill="1" applyBorder="1"/>
    <xf numFmtId="9" fontId="0" fillId="2" borderId="1" xfId="2" applyFont="1" applyFill="1" applyBorder="1"/>
    <xf numFmtId="0" fontId="2" fillId="2" borderId="0" xfId="0" applyFont="1" applyFill="1" applyAlignment="1">
      <alignment horizontal="right"/>
    </xf>
    <xf numFmtId="164" fontId="0" fillId="3" borderId="18" xfId="1" applyNumberFormat="1" applyFont="1" applyFill="1" applyBorder="1" applyAlignment="1"/>
    <xf numFmtId="164" fontId="0" fillId="3" borderId="17" xfId="1" applyNumberFormat="1" applyFont="1" applyFill="1" applyBorder="1" applyAlignment="1"/>
    <xf numFmtId="0" fontId="2" fillId="2" borderId="4" xfId="0" applyFont="1" applyFill="1" applyBorder="1" applyAlignment="1">
      <alignment horizontal="right"/>
    </xf>
    <xf numFmtId="164" fontId="0" fillId="3" borderId="4" xfId="1" applyNumberFormat="1" applyFont="1" applyFill="1" applyBorder="1" applyAlignment="1"/>
    <xf numFmtId="9" fontId="0" fillId="3" borderId="4" xfId="2" applyFont="1" applyFill="1" applyBorder="1" applyAlignment="1">
      <alignment horizontal="right"/>
    </xf>
    <xf numFmtId="9" fontId="0" fillId="2" borderId="4" xfId="2" applyFont="1" applyFill="1" applyBorder="1" applyAlignment="1">
      <alignment horizontal="right"/>
    </xf>
    <xf numFmtId="0" fontId="2" fillId="2" borderId="1" xfId="0" applyFont="1" applyFill="1" applyBorder="1"/>
    <xf numFmtId="0" fontId="2" fillId="2" borderId="2" xfId="0" applyFont="1" applyFill="1" applyBorder="1"/>
    <xf numFmtId="9" fontId="0" fillId="2" borderId="0" xfId="2" applyFont="1" applyFill="1"/>
    <xf numFmtId="0" fontId="2" fillId="0" borderId="0" xfId="0" applyFont="1"/>
    <xf numFmtId="0" fontId="0" fillId="3" borderId="2" xfId="0" applyFill="1" applyBorder="1"/>
    <xf numFmtId="0" fontId="2" fillId="2" borderId="3" xfId="0" applyFont="1" applyFill="1" applyBorder="1"/>
    <xf numFmtId="0" fontId="2" fillId="2" borderId="1" xfId="0" applyFont="1" applyFill="1" applyBorder="1" applyAlignment="1">
      <alignment horizontal="center"/>
    </xf>
    <xf numFmtId="0" fontId="0" fillId="2" borderId="2" xfId="0" applyFill="1" applyBorder="1"/>
    <xf numFmtId="166" fontId="0" fillId="2" borderId="0" xfId="0" applyNumberFormat="1" applyFill="1"/>
    <xf numFmtId="0" fontId="2" fillId="2" borderId="12" xfId="0" applyFont="1" applyFill="1" applyBorder="1" applyAlignment="1">
      <alignment horizontal="center" wrapText="1"/>
    </xf>
    <xf numFmtId="0" fontId="2" fillId="2" borderId="13" xfId="0" applyFont="1" applyFill="1" applyBorder="1" applyAlignment="1">
      <alignment horizontal="center" wrapText="1"/>
    </xf>
    <xf numFmtId="0" fontId="2" fillId="2" borderId="4" xfId="0" applyFont="1" applyFill="1" applyBorder="1" applyAlignment="1">
      <alignment horizontal="center" wrapText="1"/>
    </xf>
    <xf numFmtId="0" fontId="0" fillId="2" borderId="1" xfId="0" applyFill="1" applyBorder="1"/>
    <xf numFmtId="0" fontId="0" fillId="2" borderId="0" xfId="0" applyFill="1" applyAlignment="1">
      <alignment wrapText="1"/>
    </xf>
    <xf numFmtId="0" fontId="0" fillId="2" borderId="51" xfId="0" applyFill="1" applyBorder="1" applyAlignment="1">
      <alignment horizontal="left" wrapText="1" indent="2"/>
    </xf>
    <xf numFmtId="0" fontId="5" fillId="2" borderId="0" xfId="0" applyFont="1" applyFill="1"/>
    <xf numFmtId="0" fontId="0" fillId="0" borderId="0" xfId="0" applyAlignment="1">
      <alignment vertical="top" wrapText="1"/>
    </xf>
    <xf numFmtId="0" fontId="14" fillId="2" borderId="0" xfId="0" applyFont="1" applyFill="1"/>
    <xf numFmtId="0" fontId="6" fillId="2" borderId="0" xfId="4" applyFill="1" applyAlignment="1">
      <alignment horizontal="left" indent="1"/>
    </xf>
    <xf numFmtId="9" fontId="0" fillId="0" borderId="0" xfId="0" applyNumberFormat="1"/>
    <xf numFmtId="0" fontId="2" fillId="2" borderId="0" xfId="0" applyFont="1" applyFill="1" applyAlignment="1">
      <alignment horizontal="center" wrapText="1"/>
    </xf>
    <xf numFmtId="0" fontId="2" fillId="2" borderId="0" xfId="0" applyFont="1" applyFill="1" applyAlignment="1">
      <alignment horizontal="center"/>
    </xf>
    <xf numFmtId="0" fontId="2" fillId="2" borderId="4" xfId="0" applyFont="1" applyFill="1" applyBorder="1" applyAlignment="1">
      <alignment horizontal="center"/>
    </xf>
    <xf numFmtId="166" fontId="0" fillId="2" borderId="0" xfId="2" applyNumberFormat="1" applyFont="1" applyFill="1"/>
    <xf numFmtId="9" fontId="2" fillId="2" borderId="0" xfId="0" applyNumberFormat="1" applyFont="1" applyFill="1"/>
    <xf numFmtId="164" fontId="2" fillId="2" borderId="33" xfId="1" applyNumberFormat="1" applyFont="1" applyFill="1" applyBorder="1" applyAlignment="1">
      <alignment horizontal="right"/>
    </xf>
    <xf numFmtId="164" fontId="0" fillId="2" borderId="38" xfId="1" applyNumberFormat="1" applyFont="1" applyFill="1" applyBorder="1" applyAlignment="1">
      <alignment horizontal="right"/>
    </xf>
    <xf numFmtId="164" fontId="2" fillId="2" borderId="29" xfId="1" applyNumberFormat="1" applyFont="1" applyFill="1" applyBorder="1" applyAlignment="1">
      <alignment horizontal="right"/>
    </xf>
    <xf numFmtId="164" fontId="2" fillId="2" borderId="2" xfId="0" applyNumberFormat="1" applyFont="1" applyFill="1" applyBorder="1" applyAlignment="1">
      <alignment horizontal="center" wrapText="1"/>
    </xf>
    <xf numFmtId="164" fontId="2" fillId="2" borderId="33" xfId="0" applyNumberFormat="1" applyFont="1" applyFill="1" applyBorder="1" applyAlignment="1">
      <alignment horizontal="center" wrapText="1"/>
    </xf>
    <xf numFmtId="164" fontId="2" fillId="2" borderId="29" xfId="0" applyNumberFormat="1" applyFont="1" applyFill="1" applyBorder="1" applyAlignment="1">
      <alignment horizontal="center" wrapText="1"/>
    </xf>
    <xf numFmtId="164" fontId="2" fillId="2" borderId="0" xfId="0" applyNumberFormat="1" applyFont="1" applyFill="1" applyAlignment="1">
      <alignment horizontal="center" wrapText="1"/>
    </xf>
    <xf numFmtId="9" fontId="2" fillId="2" borderId="0" xfId="2" applyFont="1" applyFill="1" applyBorder="1" applyAlignment="1">
      <alignment horizontal="right" wrapText="1"/>
    </xf>
    <xf numFmtId="9" fontId="2" fillId="2" borderId="33" xfId="2" applyFont="1" applyFill="1" applyBorder="1" applyAlignment="1">
      <alignment horizontal="right" wrapText="1"/>
    </xf>
    <xf numFmtId="9" fontId="0" fillId="2" borderId="38" xfId="2" applyFont="1" applyFill="1" applyBorder="1" applyAlignment="1">
      <alignment horizontal="right" wrapText="1"/>
    </xf>
    <xf numFmtId="9" fontId="2" fillId="2" borderId="29" xfId="2" applyFont="1" applyFill="1" applyBorder="1" applyAlignment="1">
      <alignment horizontal="right" wrapText="1"/>
    </xf>
    <xf numFmtId="164" fontId="0" fillId="2" borderId="0" xfId="2" applyNumberFormat="1" applyFont="1" applyFill="1" applyBorder="1" applyAlignment="1">
      <alignment horizontal="right" wrapText="1"/>
    </xf>
    <xf numFmtId="164" fontId="0" fillId="3" borderId="18" xfId="1" applyNumberFormat="1" applyFont="1" applyFill="1" applyBorder="1"/>
    <xf numFmtId="164" fontId="0" fillId="3" borderId="17" xfId="1" applyNumberFormat="1" applyFont="1" applyFill="1" applyBorder="1"/>
    <xf numFmtId="164" fontId="2" fillId="2" borderId="0" xfId="5" applyNumberFormat="1" applyFont="1" applyFill="1" applyBorder="1" applyAlignment="1">
      <alignment horizontal="right"/>
    </xf>
    <xf numFmtId="9" fontId="2" fillId="2" borderId="0" xfId="2" applyFont="1" applyFill="1" applyBorder="1" applyAlignment="1">
      <alignment horizontal="right"/>
    </xf>
    <xf numFmtId="0" fontId="11" fillId="3" borderId="0" xfId="0" applyFont="1" applyFill="1"/>
    <xf numFmtId="9" fontId="11" fillId="3" borderId="0" xfId="2" applyFont="1" applyFill="1" applyBorder="1" applyAlignment="1">
      <alignment horizontal="right"/>
    </xf>
    <xf numFmtId="0" fontId="16" fillId="3" borderId="41" xfId="0" applyFont="1" applyFill="1" applyBorder="1" applyAlignment="1">
      <alignment horizontal="left" indent="2"/>
    </xf>
    <xf numFmtId="9" fontId="16" fillId="3" borderId="41" xfId="2" applyFont="1" applyFill="1" applyBorder="1" applyAlignment="1">
      <alignment horizontal="right"/>
    </xf>
    <xf numFmtId="0" fontId="16" fillId="3" borderId="0" xfId="0" applyFont="1" applyFill="1" applyAlignment="1">
      <alignment horizontal="left" indent="2"/>
    </xf>
    <xf numFmtId="9" fontId="16" fillId="3" borderId="0" xfId="2" applyFont="1" applyFill="1" applyBorder="1" applyAlignment="1">
      <alignment horizontal="right"/>
    </xf>
    <xf numFmtId="0" fontId="16" fillId="3" borderId="21" xfId="0" applyFont="1" applyFill="1" applyBorder="1" applyAlignment="1">
      <alignment horizontal="left" indent="2"/>
    </xf>
    <xf numFmtId="9" fontId="16" fillId="3" borderId="21" xfId="2" applyFont="1" applyFill="1" applyBorder="1" applyAlignment="1">
      <alignment horizontal="right"/>
    </xf>
    <xf numFmtId="9" fontId="0" fillId="2" borderId="1" xfId="2" applyFont="1" applyFill="1" applyBorder="1" applyAlignment="1">
      <alignment horizontal="right"/>
    </xf>
    <xf numFmtId="166" fontId="0" fillId="2" borderId="5" xfId="5" applyNumberFormat="1" applyFont="1" applyFill="1" applyBorder="1" applyAlignment="1">
      <alignment horizontal="right"/>
    </xf>
    <xf numFmtId="166" fontId="0" fillId="2" borderId="1" xfId="5" applyNumberFormat="1" applyFont="1" applyFill="1" applyBorder="1" applyAlignment="1">
      <alignment horizontal="right"/>
    </xf>
    <xf numFmtId="166" fontId="0" fillId="2" borderId="35" xfId="5" applyNumberFormat="1" applyFont="1" applyFill="1" applyBorder="1" applyAlignment="1">
      <alignment horizontal="right"/>
    </xf>
    <xf numFmtId="0" fontId="0" fillId="2" borderId="40" xfId="0" applyFill="1" applyBorder="1"/>
    <xf numFmtId="9" fontId="0" fillId="2" borderId="40" xfId="2" applyFont="1" applyFill="1" applyBorder="1" applyAlignment="1">
      <alignment horizontal="right"/>
    </xf>
    <xf numFmtId="0" fontId="0" fillId="3" borderId="0" xfId="0" applyFill="1" applyAlignment="1">
      <alignment horizontal="center" vertical="center"/>
    </xf>
    <xf numFmtId="166" fontId="2" fillId="3" borderId="0" xfId="0" applyNumberFormat="1" applyFont="1" applyFill="1" applyAlignment="1">
      <alignment horizontal="center" vertical="center"/>
    </xf>
    <xf numFmtId="9" fontId="0" fillId="3" borderId="0" xfId="2" applyFont="1" applyFill="1" applyBorder="1" applyAlignment="1">
      <alignment horizontal="center" vertical="center"/>
    </xf>
    <xf numFmtId="9" fontId="0" fillId="3" borderId="4" xfId="2" applyFont="1" applyFill="1" applyBorder="1" applyAlignment="1">
      <alignment horizontal="center" vertical="center"/>
    </xf>
    <xf numFmtId="0" fontId="7" fillId="2" borderId="0" xfId="0" applyFont="1" applyFill="1" applyAlignment="1">
      <alignment vertical="top"/>
    </xf>
    <xf numFmtId="166" fontId="0" fillId="2" borderId="0" xfId="0" applyNumberFormat="1" applyFill="1" applyAlignment="1">
      <alignment horizontal="right"/>
    </xf>
    <xf numFmtId="166" fontId="0" fillId="3" borderId="0" xfId="0" applyNumberFormat="1" applyFill="1" applyAlignment="1">
      <alignment horizontal="right"/>
    </xf>
    <xf numFmtId="1" fontId="2" fillId="2" borderId="0" xfId="0" applyNumberFormat="1" applyFont="1" applyFill="1"/>
    <xf numFmtId="0" fontId="6" fillId="2" borderId="0" xfId="4" quotePrefix="1" applyFill="1"/>
    <xf numFmtId="0" fontId="2" fillId="2" borderId="2" xfId="0" applyFont="1" applyFill="1" applyBorder="1" applyAlignment="1">
      <alignment horizontal="center" wrapText="1"/>
    </xf>
    <xf numFmtId="0" fontId="2" fillId="2" borderId="22" xfId="0" applyFont="1" applyFill="1" applyBorder="1" applyAlignment="1">
      <alignment horizontal="center"/>
    </xf>
    <xf numFmtId="0" fontId="2" fillId="2" borderId="25" xfId="0" applyFont="1" applyFill="1" applyBorder="1" applyAlignment="1">
      <alignment horizontal="center"/>
    </xf>
    <xf numFmtId="164" fontId="1" fillId="3" borderId="25" xfId="1" applyNumberFormat="1" applyFont="1" applyFill="1" applyBorder="1" applyAlignment="1">
      <alignment horizontal="right"/>
    </xf>
    <xf numFmtId="164" fontId="1" fillId="2" borderId="25" xfId="1" applyNumberFormat="1" applyFont="1" applyFill="1" applyBorder="1" applyAlignment="1">
      <alignment horizontal="right"/>
    </xf>
    <xf numFmtId="0" fontId="0" fillId="2" borderId="25" xfId="0" applyFill="1" applyBorder="1" applyAlignment="1">
      <alignment horizontal="right"/>
    </xf>
    <xf numFmtId="9" fontId="0" fillId="3" borderId="25" xfId="2" applyFont="1" applyFill="1" applyBorder="1" applyAlignment="1">
      <alignment horizontal="right" wrapText="1"/>
    </xf>
    <xf numFmtId="9" fontId="0" fillId="2" borderId="25" xfId="2" applyFont="1" applyFill="1" applyBorder="1" applyAlignment="1">
      <alignment horizontal="right" wrapText="1"/>
    </xf>
    <xf numFmtId="166" fontId="0" fillId="2" borderId="5" xfId="0" applyNumberFormat="1" applyFill="1" applyBorder="1"/>
    <xf numFmtId="166" fontId="0" fillId="2" borderId="1" xfId="0" applyNumberFormat="1" applyFill="1" applyBorder="1"/>
    <xf numFmtId="0" fontId="0" fillId="3" borderId="17" xfId="0" applyFill="1" applyBorder="1" applyAlignment="1">
      <alignment horizontal="left" wrapText="1"/>
    </xf>
    <xf numFmtId="0" fontId="0" fillId="2" borderId="1" xfId="0" applyFill="1" applyBorder="1" applyAlignment="1">
      <alignment horizontal="left" wrapText="1"/>
    </xf>
    <xf numFmtId="9" fontId="2" fillId="3" borderId="0" xfId="2" applyFont="1" applyFill="1" applyBorder="1" applyAlignment="1">
      <alignment horizontal="center"/>
    </xf>
    <xf numFmtId="9" fontId="2" fillId="2" borderId="0" xfId="2" applyFont="1" applyFill="1" applyBorder="1" applyAlignment="1">
      <alignment horizontal="center"/>
    </xf>
    <xf numFmtId="166" fontId="0" fillId="3" borderId="4" xfId="0" applyNumberFormat="1" applyFill="1" applyBorder="1" applyAlignment="1">
      <alignment horizontal="right"/>
    </xf>
    <xf numFmtId="166" fontId="0" fillId="2" borderId="4" xfId="0" applyNumberFormat="1" applyFill="1" applyBorder="1" applyAlignment="1">
      <alignment horizontal="right"/>
    </xf>
    <xf numFmtId="0" fontId="0" fillId="2" borderId="0" xfId="0" applyFill="1" applyAlignment="1">
      <alignment horizontal="center" vertical="center"/>
    </xf>
    <xf numFmtId="9" fontId="0" fillId="2" borderId="0" xfId="2" applyFont="1" applyFill="1" applyBorder="1" applyAlignment="1">
      <alignment horizontal="center" vertical="center"/>
    </xf>
    <xf numFmtId="167" fontId="0" fillId="2" borderId="0" xfId="0" applyNumberFormat="1" applyFill="1"/>
    <xf numFmtId="9" fontId="1" fillId="3" borderId="1" xfId="2" applyFont="1" applyFill="1" applyBorder="1" applyAlignment="1">
      <alignment horizontal="right"/>
    </xf>
    <xf numFmtId="165" fontId="0" fillId="2" borderId="0" xfId="0" applyNumberFormat="1" applyFill="1"/>
    <xf numFmtId="9" fontId="0" fillId="0" borderId="0" xfId="2" applyFont="1"/>
    <xf numFmtId="0" fontId="0" fillId="0" borderId="0" xfId="0" applyAlignment="1">
      <alignment horizontal="center" vertical="center"/>
    </xf>
    <xf numFmtId="0" fontId="0" fillId="0" borderId="53" xfId="0" applyBorder="1"/>
    <xf numFmtId="0" fontId="0" fillId="0" borderId="0" xfId="0" applyAlignment="1">
      <alignment wrapText="1"/>
    </xf>
    <xf numFmtId="0" fontId="0" fillId="0" borderId="53" xfId="0" applyBorder="1" applyAlignment="1">
      <alignment wrapText="1"/>
    </xf>
    <xf numFmtId="0" fontId="0" fillId="2" borderId="53" xfId="0" applyFill="1" applyBorder="1" applyAlignment="1">
      <alignment horizontal="center"/>
    </xf>
    <xf numFmtId="9" fontId="0" fillId="0" borderId="53" xfId="0" applyNumberFormat="1" applyBorder="1"/>
    <xf numFmtId="0" fontId="0" fillId="0" borderId="53" xfId="0" applyBorder="1" applyAlignment="1">
      <alignment horizontal="right"/>
    </xf>
    <xf numFmtId="0" fontId="0" fillId="0" borderId="53" xfId="0" applyBorder="1" applyAlignment="1">
      <alignment horizontal="left" wrapText="1"/>
    </xf>
    <xf numFmtId="164" fontId="1" fillId="0" borderId="53" xfId="1" applyNumberFormat="1" applyFont="1" applyFill="1" applyBorder="1"/>
    <xf numFmtId="166" fontId="1" fillId="0" borderId="53" xfId="1" applyNumberFormat="1" applyFont="1" applyFill="1" applyBorder="1"/>
    <xf numFmtId="0" fontId="0" fillId="0" borderId="53" xfId="0" applyBorder="1" applyAlignment="1">
      <alignment horizontal="center"/>
    </xf>
    <xf numFmtId="0" fontId="0" fillId="0" borderId="53" xfId="0" applyBorder="1" applyAlignment="1">
      <alignment horizontal="center" vertical="center"/>
    </xf>
    <xf numFmtId="0" fontId="0" fillId="0" borderId="53" xfId="0" applyBorder="1" applyAlignment="1">
      <alignment horizontal="left" vertical="top" wrapText="1"/>
    </xf>
    <xf numFmtId="164" fontId="0" fillId="0" borderId="53" xfId="1" applyNumberFormat="1" applyFont="1" applyBorder="1"/>
    <xf numFmtId="0" fontId="0" fillId="2" borderId="53" xfId="0" applyFill="1" applyBorder="1"/>
    <xf numFmtId="0" fontId="8" fillId="2" borderId="53" xfId="0" applyFont="1" applyFill="1" applyBorder="1" applyAlignment="1">
      <alignment horizontal="center" wrapText="1"/>
    </xf>
    <xf numFmtId="0" fontId="0" fillId="2" borderId="53" xfId="0" applyFill="1" applyBorder="1" applyAlignment="1">
      <alignment vertical="center"/>
    </xf>
    <xf numFmtId="166" fontId="0" fillId="2" borderId="53" xfId="0" applyNumberFormat="1" applyFill="1" applyBorder="1" applyAlignment="1">
      <alignment horizontal="right" vertical="center"/>
    </xf>
    <xf numFmtId="9" fontId="2" fillId="3" borderId="2" xfId="2" applyFont="1" applyFill="1" applyBorder="1" applyAlignment="1">
      <alignment horizontal="right" wrapText="1"/>
    </xf>
    <xf numFmtId="9" fontId="2" fillId="2" borderId="2" xfId="2" applyFont="1" applyFill="1" applyBorder="1" applyAlignment="1">
      <alignment horizontal="right" wrapText="1"/>
    </xf>
    <xf numFmtId="9" fontId="2" fillId="3" borderId="0" xfId="2" applyFont="1" applyFill="1" applyBorder="1" applyAlignment="1">
      <alignment horizontal="right" wrapText="1"/>
    </xf>
    <xf numFmtId="166" fontId="0" fillId="2" borderId="53" xfId="0" applyNumberFormat="1" applyFill="1" applyBorder="1"/>
    <xf numFmtId="0" fontId="12" fillId="5" borderId="50" xfId="0" applyFont="1" applyFill="1" applyBorder="1" applyAlignment="1">
      <alignment horizontal="left" vertical="center" wrapText="1" indent="2"/>
    </xf>
    <xf numFmtId="0" fontId="0" fillId="2" borderId="44" xfId="0" applyFill="1" applyBorder="1" applyAlignment="1">
      <alignment horizontal="left" wrapText="1" indent="2"/>
    </xf>
    <xf numFmtId="0" fontId="13" fillId="4" borderId="44" xfId="0" applyFont="1" applyFill="1" applyBorder="1" applyAlignment="1">
      <alignment wrapText="1"/>
    </xf>
    <xf numFmtId="0" fontId="13" fillId="4" borderId="49" xfId="0" applyFont="1" applyFill="1" applyBorder="1"/>
    <xf numFmtId="0" fontId="0" fillId="2" borderId="52" xfId="0" applyFill="1" applyBorder="1" applyAlignment="1">
      <alignment horizontal="left" wrapText="1" indent="2"/>
    </xf>
    <xf numFmtId="0" fontId="12" fillId="0" borderId="51" xfId="0" applyFont="1" applyBorder="1" applyAlignment="1">
      <alignment horizontal="left" wrapText="1" indent="2"/>
    </xf>
    <xf numFmtId="0" fontId="12" fillId="0" borderId="44" xfId="0" applyFont="1" applyBorder="1" applyAlignment="1">
      <alignment horizontal="left" wrapText="1" indent="2"/>
    </xf>
    <xf numFmtId="0" fontId="6" fillId="2" borderId="0" xfId="4" applyFill="1" applyAlignment="1">
      <alignment horizontal="left" vertical="center"/>
    </xf>
    <xf numFmtId="0" fontId="6" fillId="2" borderId="55" xfId="4" applyFill="1" applyBorder="1" applyAlignment="1">
      <alignment horizontal="left" vertical="center"/>
    </xf>
    <xf numFmtId="0" fontId="6" fillId="2" borderId="51" xfId="4" applyFill="1" applyBorder="1" applyAlignment="1">
      <alignment horizontal="left" vertical="center"/>
    </xf>
    <xf numFmtId="0" fontId="6" fillId="2" borderId="54" xfId="4" applyFill="1" applyBorder="1" applyAlignment="1">
      <alignment horizontal="left" vertical="center"/>
    </xf>
    <xf numFmtId="0" fontId="0" fillId="2" borderId="55" xfId="0" applyFill="1" applyBorder="1" applyAlignment="1">
      <alignment horizontal="left" wrapText="1" indent="2"/>
    </xf>
    <xf numFmtId="0" fontId="11" fillId="2" borderId="44" xfId="0" applyFont="1" applyFill="1" applyBorder="1" applyAlignment="1">
      <alignment wrapText="1"/>
    </xf>
    <xf numFmtId="0" fontId="12" fillId="0" borderId="54" xfId="0" applyFont="1" applyBorder="1" applyAlignment="1">
      <alignment wrapText="1"/>
    </xf>
    <xf numFmtId="0" fontId="0" fillId="2" borderId="54" xfId="0" applyFill="1" applyBorder="1" applyAlignment="1">
      <alignment horizontal="left" wrapText="1" indent="2"/>
    </xf>
    <xf numFmtId="0" fontId="2" fillId="2" borderId="47" xfId="0" applyFont="1" applyFill="1" applyBorder="1" applyAlignment="1">
      <alignment horizontal="left"/>
    </xf>
    <xf numFmtId="0" fontId="2" fillId="2" borderId="48" xfId="0" applyFont="1" applyFill="1" applyBorder="1" applyAlignment="1">
      <alignment horizontal="left"/>
    </xf>
    <xf numFmtId="0" fontId="0" fillId="3" borderId="0" xfId="0" applyFill="1" applyAlignment="1">
      <alignment horizontal="center" wrapText="1"/>
    </xf>
    <xf numFmtId="0" fontId="0" fillId="3" borderId="4" xfId="0" applyFill="1" applyBorder="1" applyAlignment="1">
      <alignment horizontal="center" wrapText="1"/>
    </xf>
    <xf numFmtId="0" fontId="0" fillId="3" borderId="4" xfId="0" applyFill="1" applyBorder="1" applyAlignment="1">
      <alignment horizontal="center"/>
    </xf>
    <xf numFmtId="0" fontId="0" fillId="3" borderId="11" xfId="0" applyFill="1" applyBorder="1" applyAlignment="1">
      <alignment horizontal="center" wrapText="1"/>
    </xf>
    <xf numFmtId="0" fontId="2" fillId="2" borderId="1" xfId="0" applyFont="1" applyFill="1" applyBorder="1" applyAlignment="1">
      <alignment horizontal="center" wrapText="1"/>
    </xf>
    <xf numFmtId="0" fontId="0" fillId="3" borderId="3" xfId="0" applyFill="1" applyBorder="1" applyAlignment="1">
      <alignment horizontal="center"/>
    </xf>
    <xf numFmtId="9" fontId="0" fillId="2" borderId="4" xfId="0" applyNumberFormat="1" applyFill="1" applyBorder="1"/>
    <xf numFmtId="0" fontId="7" fillId="2" borderId="6" xfId="0" applyFont="1" applyFill="1" applyBorder="1" applyAlignment="1">
      <alignment horizontal="center" wrapText="1"/>
    </xf>
    <xf numFmtId="164" fontId="2" fillId="3" borderId="4" xfId="0" applyNumberFormat="1" applyFont="1" applyFill="1" applyBorder="1" applyAlignment="1">
      <alignment horizontal="center" wrapText="1"/>
    </xf>
    <xf numFmtId="164" fontId="2" fillId="2" borderId="4" xfId="0" applyNumberFormat="1" applyFont="1" applyFill="1" applyBorder="1" applyAlignment="1">
      <alignment horizontal="center" wrapText="1"/>
    </xf>
    <xf numFmtId="9" fontId="2" fillId="3" borderId="4" xfId="2" applyFont="1" applyFill="1" applyBorder="1" applyAlignment="1">
      <alignment horizontal="right" wrapText="1"/>
    </xf>
    <xf numFmtId="9" fontId="2" fillId="2" borderId="4" xfId="2" applyFont="1" applyFill="1" applyBorder="1" applyAlignment="1">
      <alignment horizontal="right" wrapText="1"/>
    </xf>
    <xf numFmtId="0" fontId="1" fillId="0" borderId="0" xfId="0" applyFont="1"/>
    <xf numFmtId="166" fontId="11" fillId="3" borderId="4" xfId="5" applyNumberFormat="1" applyFont="1" applyFill="1" applyBorder="1" applyAlignment="1">
      <alignment horizontal="right"/>
    </xf>
    <xf numFmtId="166" fontId="11" fillId="3" borderId="33" xfId="5" applyNumberFormat="1" applyFont="1" applyFill="1" applyBorder="1" applyAlignment="1">
      <alignment horizontal="right"/>
    </xf>
    <xf numFmtId="166" fontId="16" fillId="3" borderId="58" xfId="5" applyNumberFormat="1" applyFont="1" applyFill="1" applyBorder="1" applyAlignment="1">
      <alignment horizontal="right"/>
    </xf>
    <xf numFmtId="166" fontId="16" fillId="3" borderId="56" xfId="5" applyNumberFormat="1" applyFont="1" applyFill="1" applyBorder="1" applyAlignment="1">
      <alignment horizontal="right"/>
    </xf>
    <xf numFmtId="166" fontId="16" fillId="3" borderId="4" xfId="5" applyNumberFormat="1" applyFont="1" applyFill="1" applyBorder="1" applyAlignment="1">
      <alignment horizontal="right"/>
    </xf>
    <xf numFmtId="166" fontId="16" fillId="3" borderId="33" xfId="5" applyNumberFormat="1" applyFont="1" applyFill="1" applyBorder="1" applyAlignment="1">
      <alignment horizontal="right"/>
    </xf>
    <xf numFmtId="166" fontId="16" fillId="3" borderId="19" xfId="5" applyNumberFormat="1" applyFont="1" applyFill="1" applyBorder="1" applyAlignment="1">
      <alignment horizontal="right"/>
    </xf>
    <xf numFmtId="166" fontId="16" fillId="3" borderId="60" xfId="5" applyNumberFormat="1" applyFont="1" applyFill="1" applyBorder="1" applyAlignment="1">
      <alignment horizontal="right"/>
    </xf>
    <xf numFmtId="166" fontId="0" fillId="2" borderId="42" xfId="5" applyNumberFormat="1" applyFont="1" applyFill="1" applyBorder="1" applyAlignment="1">
      <alignment horizontal="right"/>
    </xf>
    <xf numFmtId="166" fontId="0" fillId="2" borderId="43" xfId="5" applyNumberFormat="1" applyFont="1" applyFill="1" applyBorder="1" applyAlignment="1">
      <alignment horizontal="right"/>
    </xf>
    <xf numFmtId="166" fontId="2" fillId="2" borderId="0" xfId="0" applyNumberFormat="1" applyFont="1" applyFill="1" applyAlignment="1">
      <alignment horizontal="center" vertical="center"/>
    </xf>
    <xf numFmtId="9" fontId="0" fillId="2" borderId="4" xfId="2" applyFont="1" applyFill="1" applyBorder="1" applyAlignment="1">
      <alignment horizontal="center" vertical="center"/>
    </xf>
    <xf numFmtId="9" fontId="0" fillId="3" borderId="0" xfId="2" applyFont="1" applyFill="1" applyBorder="1" applyAlignment="1">
      <alignment wrapText="1"/>
    </xf>
    <xf numFmtId="9" fontId="0" fillId="2" borderId="0" xfId="2" applyFont="1" applyFill="1" applyBorder="1" applyAlignment="1">
      <alignment wrapText="1"/>
    </xf>
    <xf numFmtId="0" fontId="0" fillId="2" borderId="10" xfId="0" applyFill="1" applyBorder="1" applyAlignment="1">
      <alignment horizontal="center"/>
    </xf>
    <xf numFmtId="164" fontId="1" fillId="2" borderId="9" xfId="1" applyNumberFormat="1" applyFont="1" applyFill="1" applyBorder="1" applyAlignment="1">
      <alignment horizontal="right"/>
    </xf>
    <xf numFmtId="164" fontId="1" fillId="2" borderId="7" xfId="1" applyNumberFormat="1" applyFont="1" applyFill="1" applyBorder="1" applyAlignment="1">
      <alignment horizontal="right"/>
    </xf>
    <xf numFmtId="164" fontId="1" fillId="2" borderId="57" xfId="1" applyNumberFormat="1" applyFont="1" applyFill="1" applyBorder="1" applyAlignment="1">
      <alignment horizontal="right"/>
    </xf>
    <xf numFmtId="9" fontId="1" fillId="3" borderId="2" xfId="2" applyFont="1" applyFill="1" applyBorder="1" applyAlignment="1">
      <alignment horizontal="right"/>
    </xf>
    <xf numFmtId="0" fontId="0" fillId="2" borderId="3" xfId="0" applyFill="1" applyBorder="1"/>
    <xf numFmtId="164" fontId="0" fillId="2" borderId="9" xfId="1" applyNumberFormat="1" applyFont="1" applyFill="1" applyBorder="1" applyAlignment="1">
      <alignment horizontal="center"/>
    </xf>
    <xf numFmtId="164" fontId="0" fillId="2" borderId="7" xfId="1" applyNumberFormat="1" applyFont="1" applyFill="1" applyBorder="1" applyAlignment="1">
      <alignment horizontal="center"/>
    </xf>
    <xf numFmtId="9" fontId="0" fillId="2" borderId="1" xfId="0" applyNumberFormat="1" applyFill="1" applyBorder="1" applyAlignment="1">
      <alignment horizontal="right"/>
    </xf>
    <xf numFmtId="0" fontId="0" fillId="2" borderId="3" xfId="0" applyFill="1" applyBorder="1" applyAlignment="1">
      <alignment horizontal="center"/>
    </xf>
    <xf numFmtId="9" fontId="0" fillId="2" borderId="30" xfId="0" applyNumberFormat="1" applyFill="1" applyBorder="1" applyAlignment="1">
      <alignment horizontal="right"/>
    </xf>
    <xf numFmtId="0" fontId="1" fillId="3" borderId="3" xfId="2" applyNumberFormat="1" applyFont="1" applyFill="1" applyBorder="1" applyAlignment="1">
      <alignment horizontal="center"/>
    </xf>
    <xf numFmtId="9" fontId="0" fillId="2" borderId="1" xfId="2" applyFont="1" applyFill="1" applyBorder="1" applyAlignment="1">
      <alignment wrapText="1"/>
    </xf>
    <xf numFmtId="165" fontId="0" fillId="2" borderId="1" xfId="2" applyNumberFormat="1" applyFont="1" applyFill="1" applyBorder="1" applyAlignment="1">
      <alignment wrapText="1"/>
    </xf>
    <xf numFmtId="165" fontId="0" fillId="2" borderId="3" xfId="2" applyNumberFormat="1" applyFont="1" applyFill="1" applyBorder="1" applyAlignment="1">
      <alignment wrapText="1"/>
    </xf>
    <xf numFmtId="9" fontId="0" fillId="2" borderId="3" xfId="2" applyFont="1" applyFill="1" applyBorder="1" applyAlignment="1">
      <alignment horizontal="right" wrapText="1"/>
    </xf>
    <xf numFmtId="164" fontId="2" fillId="3" borderId="34" xfId="1" applyNumberFormat="1" applyFont="1" applyFill="1" applyBorder="1" applyAlignment="1">
      <alignment horizontal="right"/>
    </xf>
    <xf numFmtId="164" fontId="0" fillId="3" borderId="39" xfId="1" applyNumberFormat="1" applyFont="1" applyFill="1" applyBorder="1" applyAlignment="1">
      <alignment horizontal="right"/>
    </xf>
    <xf numFmtId="164" fontId="2" fillId="3" borderId="31" xfId="1" applyNumberFormat="1" applyFont="1" applyFill="1" applyBorder="1" applyAlignment="1">
      <alignment horizontal="right"/>
    </xf>
    <xf numFmtId="164" fontId="2" fillId="3" borderId="10" xfId="0" applyNumberFormat="1" applyFont="1" applyFill="1" applyBorder="1" applyAlignment="1">
      <alignment horizontal="center" wrapText="1"/>
    </xf>
    <xf numFmtId="164" fontId="2" fillId="3" borderId="34" xfId="0" applyNumberFormat="1" applyFont="1" applyFill="1" applyBorder="1" applyAlignment="1">
      <alignment horizontal="center" wrapText="1"/>
    </xf>
    <xf numFmtId="164" fontId="2" fillId="3" borderId="31" xfId="0" applyNumberFormat="1" applyFont="1" applyFill="1" applyBorder="1" applyAlignment="1">
      <alignment horizontal="center" wrapText="1"/>
    </xf>
    <xf numFmtId="164" fontId="2" fillId="3" borderId="7" xfId="0" applyNumberFormat="1" applyFont="1" applyFill="1" applyBorder="1" applyAlignment="1">
      <alignment horizontal="center" wrapText="1"/>
    </xf>
    <xf numFmtId="164" fontId="2" fillId="3" borderId="9" xfId="0" applyNumberFormat="1" applyFont="1" applyFill="1" applyBorder="1" applyAlignment="1">
      <alignment horizontal="center" wrapText="1"/>
    </xf>
    <xf numFmtId="166" fontId="11" fillId="3" borderId="0" xfId="5" applyNumberFormat="1" applyFont="1" applyFill="1" applyBorder="1" applyAlignment="1">
      <alignment horizontal="right"/>
    </xf>
    <xf numFmtId="166" fontId="16" fillId="3" borderId="41" xfId="5" applyNumberFormat="1" applyFont="1" applyFill="1" applyBorder="1" applyAlignment="1">
      <alignment horizontal="right"/>
    </xf>
    <xf numFmtId="166" fontId="16" fillId="3" borderId="0" xfId="5" applyNumberFormat="1" applyFont="1" applyFill="1" applyBorder="1" applyAlignment="1">
      <alignment horizontal="right"/>
    </xf>
    <xf numFmtId="166" fontId="16" fillId="3" borderId="21" xfId="5" applyNumberFormat="1" applyFont="1" applyFill="1" applyBorder="1" applyAlignment="1">
      <alignment horizontal="right"/>
    </xf>
    <xf numFmtId="166" fontId="0" fillId="2" borderId="40" xfId="5" applyNumberFormat="1" applyFont="1" applyFill="1" applyBorder="1" applyAlignment="1">
      <alignment horizontal="right"/>
    </xf>
    <xf numFmtId="0" fontId="0" fillId="2" borderId="7" xfId="0" applyFill="1" applyBorder="1" applyAlignment="1">
      <alignment horizontal="center" vertical="center"/>
    </xf>
    <xf numFmtId="166" fontId="0" fillId="2" borderId="9" xfId="0" applyNumberFormat="1" applyFill="1" applyBorder="1" applyAlignment="1">
      <alignment horizontal="center"/>
    </xf>
    <xf numFmtId="166" fontId="0" fillId="2" borderId="7" xfId="0" applyNumberFormat="1" applyFill="1" applyBorder="1" applyAlignment="1">
      <alignment horizontal="center"/>
    </xf>
    <xf numFmtId="166" fontId="2" fillId="2" borderId="7" xfId="0" applyNumberFormat="1" applyFont="1" applyFill="1" applyBorder="1" applyAlignment="1">
      <alignment horizontal="center" vertical="center"/>
    </xf>
    <xf numFmtId="9" fontId="0" fillId="2" borderId="1" xfId="2" applyFont="1" applyFill="1" applyBorder="1" applyAlignment="1">
      <alignment horizontal="center" vertical="center"/>
    </xf>
    <xf numFmtId="0" fontId="0" fillId="2" borderId="3" xfId="0" applyFill="1" applyBorder="1" applyAlignment="1">
      <alignment horizontal="center" vertical="center"/>
    </xf>
    <xf numFmtId="0" fontId="0" fillId="3" borderId="17" xfId="0" applyFill="1" applyBorder="1" applyAlignment="1">
      <alignment horizontal="center" wrapText="1"/>
    </xf>
    <xf numFmtId="166" fontId="0" fillId="3" borderId="18" xfId="0" applyNumberFormat="1" applyFill="1" applyBorder="1" applyAlignment="1">
      <alignment horizontal="center"/>
    </xf>
    <xf numFmtId="166" fontId="0" fillId="3" borderId="17" xfId="0" applyNumberFormat="1" applyFill="1" applyBorder="1" applyAlignment="1">
      <alignment horizontal="center"/>
    </xf>
    <xf numFmtId="166" fontId="2" fillId="3" borderId="17" xfId="0" applyNumberFormat="1" applyFont="1" applyFill="1" applyBorder="1" applyAlignment="1">
      <alignment horizontal="center"/>
    </xf>
    <xf numFmtId="9" fontId="0" fillId="3" borderId="6" xfId="2" applyFont="1" applyFill="1" applyBorder="1" applyAlignment="1">
      <alignment horizontal="center"/>
    </xf>
    <xf numFmtId="9" fontId="0" fillId="3" borderId="14" xfId="2" applyFont="1" applyFill="1" applyBorder="1" applyAlignment="1">
      <alignment horizontal="center"/>
    </xf>
    <xf numFmtId="9" fontId="2" fillId="3" borderId="14" xfId="2" applyFont="1" applyFill="1" applyBorder="1" applyAlignment="1">
      <alignment horizontal="center"/>
    </xf>
    <xf numFmtId="0" fontId="18" fillId="3" borderId="14" xfId="0" applyFont="1" applyFill="1" applyBorder="1" applyAlignment="1">
      <alignment wrapText="1"/>
    </xf>
    <xf numFmtId="9" fontId="0" fillId="2" borderId="3" xfId="2" applyFont="1" applyFill="1" applyBorder="1"/>
    <xf numFmtId="0" fontId="6" fillId="2" borderId="53" xfId="4" applyFill="1" applyBorder="1" applyAlignment="1">
      <alignment horizontal="left" vertical="center"/>
    </xf>
    <xf numFmtId="0" fontId="0" fillId="2" borderId="53" xfId="0" applyFill="1" applyBorder="1" applyAlignment="1">
      <alignment horizontal="left" vertical="top" wrapText="1" indent="2"/>
    </xf>
    <xf numFmtId="9" fontId="1" fillId="3" borderId="25" xfId="2" applyFont="1" applyFill="1" applyBorder="1" applyAlignment="1">
      <alignment horizontal="right"/>
    </xf>
    <xf numFmtId="9" fontId="1" fillId="2" borderId="25" xfId="2" applyFont="1" applyFill="1" applyBorder="1" applyAlignment="1">
      <alignment horizontal="right"/>
    </xf>
    <xf numFmtId="0" fontId="0" fillId="3" borderId="4" xfId="0" applyFill="1" applyBorder="1"/>
    <xf numFmtId="9" fontId="0" fillId="3" borderId="1" xfId="2" applyFont="1" applyFill="1" applyBorder="1"/>
    <xf numFmtId="9" fontId="2" fillId="3" borderId="35" xfId="2" applyFont="1" applyFill="1" applyBorder="1"/>
    <xf numFmtId="9" fontId="2" fillId="3" borderId="30" xfId="2" applyFont="1" applyFill="1" applyBorder="1"/>
    <xf numFmtId="9" fontId="2" fillId="3" borderId="62" xfId="2" applyFont="1" applyFill="1" applyBorder="1"/>
    <xf numFmtId="9" fontId="2" fillId="3" borderId="1" xfId="2" applyFont="1" applyFill="1" applyBorder="1"/>
    <xf numFmtId="164" fontId="0" fillId="2" borderId="1" xfId="1" applyNumberFormat="1" applyFont="1" applyFill="1" applyBorder="1"/>
    <xf numFmtId="0" fontId="2" fillId="2" borderId="28" xfId="0" applyFont="1" applyFill="1" applyBorder="1"/>
    <xf numFmtId="0" fontId="2" fillId="2" borderId="29" xfId="0" applyFont="1" applyFill="1" applyBorder="1" applyAlignment="1">
      <alignment horizontal="center" vertical="center" wrapText="1"/>
    </xf>
    <xf numFmtId="0" fontId="2" fillId="2" borderId="66" xfId="0" applyFont="1" applyFill="1" applyBorder="1" applyAlignment="1">
      <alignment horizontal="center"/>
    </xf>
    <xf numFmtId="164" fontId="0" fillId="3" borderId="29" xfId="1" applyNumberFormat="1" applyFont="1" applyFill="1" applyBorder="1" applyAlignment="1">
      <alignment horizontal="center"/>
    </xf>
    <xf numFmtId="164" fontId="0" fillId="2" borderId="29" xfId="1" applyNumberFormat="1" applyFont="1" applyFill="1" applyBorder="1" applyAlignment="1">
      <alignment horizontal="center"/>
    </xf>
    <xf numFmtId="164" fontId="0" fillId="2" borderId="31" xfId="1" applyNumberFormat="1" applyFont="1" applyFill="1" applyBorder="1" applyAlignment="1">
      <alignment horizontal="center"/>
    </xf>
    <xf numFmtId="0" fontId="2" fillId="2" borderId="29" xfId="0" applyFont="1" applyFill="1" applyBorder="1" applyAlignment="1">
      <alignment horizontal="center"/>
    </xf>
    <xf numFmtId="9" fontId="0" fillId="3" borderId="29" xfId="0" applyNumberFormat="1" applyFill="1" applyBorder="1" applyAlignment="1">
      <alignment horizontal="right"/>
    </xf>
    <xf numFmtId="9" fontId="0" fillId="2" borderId="29" xfId="0" applyNumberFormat="1" applyFill="1" applyBorder="1" applyAlignment="1">
      <alignment horizontal="right"/>
    </xf>
    <xf numFmtId="9" fontId="0" fillId="2" borderId="5" xfId="0" applyNumberFormat="1" applyFill="1" applyBorder="1" applyAlignment="1">
      <alignment horizontal="right"/>
    </xf>
    <xf numFmtId="0" fontId="2" fillId="2" borderId="46" xfId="0" applyFont="1" applyFill="1" applyBorder="1"/>
    <xf numFmtId="0" fontId="2" fillId="2" borderId="30" xfId="0" applyFont="1" applyFill="1" applyBorder="1" applyAlignment="1">
      <alignment horizontal="center"/>
    </xf>
    <xf numFmtId="0" fontId="0" fillId="2" borderId="0" xfId="0" applyFill="1" applyAlignment="1">
      <alignment horizontal="left" wrapText="1"/>
    </xf>
    <xf numFmtId="0" fontId="19" fillId="7" borderId="68" xfId="0" applyFont="1" applyFill="1" applyBorder="1" applyAlignment="1">
      <alignment vertical="center" wrapText="1"/>
    </xf>
    <xf numFmtId="0" fontId="2" fillId="3" borderId="11" xfId="0" applyFont="1" applyFill="1" applyBorder="1"/>
    <xf numFmtId="166" fontId="2" fillId="3" borderId="12" xfId="0" applyNumberFormat="1" applyFont="1" applyFill="1" applyBorder="1" applyAlignment="1">
      <alignment horizontal="right"/>
    </xf>
    <xf numFmtId="166" fontId="2" fillId="3" borderId="13" xfId="0" applyNumberFormat="1" applyFont="1" applyFill="1" applyBorder="1" applyAlignment="1">
      <alignment horizontal="right"/>
    </xf>
    <xf numFmtId="166" fontId="2" fillId="3" borderId="69" xfId="0" applyNumberFormat="1" applyFont="1" applyFill="1" applyBorder="1"/>
    <xf numFmtId="0" fontId="12" fillId="0" borderId="0" xfId="0" applyFont="1"/>
    <xf numFmtId="0" fontId="12" fillId="5" borderId="0" xfId="0" applyFont="1" applyFill="1"/>
    <xf numFmtId="0" fontId="19" fillId="5" borderId="0" xfId="0" applyFont="1" applyFill="1"/>
    <xf numFmtId="0" fontId="6" fillId="5" borderId="0" xfId="4" applyFill="1"/>
    <xf numFmtId="0" fontId="21" fillId="5" borderId="0" xfId="0" applyFont="1" applyFill="1"/>
    <xf numFmtId="0" fontId="19" fillId="6" borderId="70" xfId="0" applyFont="1" applyFill="1" applyBorder="1"/>
    <xf numFmtId="6" fontId="12" fillId="6" borderId="71" xfId="0" applyNumberFormat="1" applyFont="1" applyFill="1" applyBorder="1"/>
    <xf numFmtId="6" fontId="12" fillId="6" borderId="70" xfId="0" applyNumberFormat="1" applyFont="1" applyFill="1" applyBorder="1"/>
    <xf numFmtId="0" fontId="19" fillId="5" borderId="5" xfId="0" applyFont="1" applyFill="1" applyBorder="1" applyAlignment="1">
      <alignment horizontal="center"/>
    </xf>
    <xf numFmtId="0" fontId="19" fillId="5" borderId="1" xfId="0" applyFont="1" applyFill="1" applyBorder="1" applyAlignment="1">
      <alignment horizontal="center"/>
    </xf>
    <xf numFmtId="0" fontId="19" fillId="6" borderId="17" xfId="0" applyFont="1" applyFill="1" applyBorder="1"/>
    <xf numFmtId="3" fontId="12" fillId="6" borderId="18" xfId="0" applyNumberFormat="1" applyFont="1" applyFill="1" applyBorder="1"/>
    <xf numFmtId="3" fontId="12" fillId="6" borderId="17" xfId="0" applyNumberFormat="1" applyFont="1" applyFill="1" applyBorder="1"/>
    <xf numFmtId="0" fontId="19" fillId="5" borderId="1" xfId="0" applyFont="1" applyFill="1" applyBorder="1"/>
    <xf numFmtId="3" fontId="12" fillId="5" borderId="5" xfId="0" applyNumberFormat="1" applyFont="1" applyFill="1" applyBorder="1"/>
    <xf numFmtId="3" fontId="12" fillId="5" borderId="1" xfId="0" applyNumberFormat="1" applyFont="1" applyFill="1" applyBorder="1"/>
    <xf numFmtId="0" fontId="19" fillId="5" borderId="42" xfId="0" applyFont="1" applyFill="1" applyBorder="1" applyAlignment="1">
      <alignment horizontal="center"/>
    </xf>
    <xf numFmtId="0" fontId="19" fillId="5" borderId="40" xfId="0" applyFont="1" applyFill="1" applyBorder="1" applyAlignment="1">
      <alignment horizontal="center"/>
    </xf>
    <xf numFmtId="0" fontId="2" fillId="3" borderId="8" xfId="0" applyFont="1" applyFill="1" applyBorder="1"/>
    <xf numFmtId="166" fontId="0" fillId="3" borderId="14" xfId="0" applyNumberFormat="1" applyFill="1" applyBorder="1"/>
    <xf numFmtId="166" fontId="12" fillId="6" borderId="18" xfId="0" applyNumberFormat="1" applyFont="1" applyFill="1" applyBorder="1"/>
    <xf numFmtId="166" fontId="12" fillId="6" borderId="17" xfId="0" applyNumberFormat="1" applyFont="1" applyFill="1" applyBorder="1"/>
    <xf numFmtId="0" fontId="0" fillId="0" borderId="53" xfId="0" applyBorder="1" applyAlignment="1">
      <alignment horizontal="center" vertical="center" wrapText="1"/>
    </xf>
    <xf numFmtId="0" fontId="19" fillId="0" borderId="0" xfId="0" applyFont="1"/>
    <xf numFmtId="0" fontId="23" fillId="5" borderId="0" xfId="0" applyFont="1" applyFill="1"/>
    <xf numFmtId="164" fontId="0" fillId="3" borderId="4" xfId="1" applyNumberFormat="1" applyFont="1" applyFill="1" applyBorder="1"/>
    <xf numFmtId="165" fontId="0" fillId="0" borderId="0" xfId="2" applyNumberFormat="1" applyFont="1" applyBorder="1"/>
    <xf numFmtId="0" fontId="12" fillId="0" borderId="0" xfId="0" applyFont="1" applyAlignment="1">
      <alignment horizontal="center"/>
    </xf>
    <xf numFmtId="0" fontId="12" fillId="0" borderId="53" xfId="0" applyFont="1" applyBorder="1"/>
    <xf numFmtId="0" fontId="12" fillId="0" borderId="53" xfId="0" applyFont="1" applyBorder="1" applyAlignment="1">
      <alignment wrapText="1"/>
    </xf>
    <xf numFmtId="9" fontId="12" fillId="0" borderId="53" xfId="0" applyNumberFormat="1" applyFont="1" applyBorder="1" applyAlignment="1">
      <alignment horizontal="right"/>
    </xf>
    <xf numFmtId="9" fontId="12" fillId="0" borderId="53" xfId="0" applyNumberFormat="1" applyFont="1" applyBorder="1"/>
    <xf numFmtId="0" fontId="0" fillId="2" borderId="53" xfId="0" applyFill="1" applyBorder="1" applyAlignment="1">
      <alignment horizontal="left" wrapText="1"/>
    </xf>
    <xf numFmtId="168" fontId="0" fillId="0" borderId="0" xfId="0" applyNumberFormat="1"/>
    <xf numFmtId="166" fontId="0" fillId="0" borderId="53" xfId="0" applyNumberFormat="1" applyBorder="1"/>
    <xf numFmtId="0" fontId="0" fillId="2" borderId="0" xfId="2" applyNumberFormat="1" applyFont="1" applyFill="1"/>
    <xf numFmtId="168" fontId="0" fillId="0" borderId="53" xfId="0" applyNumberFormat="1" applyBorder="1"/>
    <xf numFmtId="0" fontId="0" fillId="0" borderId="53" xfId="0" applyBorder="1" applyAlignment="1">
      <alignment horizontal="center" wrapText="1"/>
    </xf>
    <xf numFmtId="166" fontId="0" fillId="0" borderId="53" xfId="0" applyNumberFormat="1" applyBorder="1" applyAlignment="1">
      <alignment horizontal="center"/>
    </xf>
    <xf numFmtId="0" fontId="11" fillId="2" borderId="0" xfId="0" applyFont="1" applyFill="1"/>
    <xf numFmtId="1" fontId="0" fillId="0" borderId="0" xfId="2" applyNumberFormat="1" applyFont="1"/>
    <xf numFmtId="1" fontId="0" fillId="0" borderId="0" xfId="0" applyNumberFormat="1"/>
    <xf numFmtId="0" fontId="6" fillId="0" borderId="0" xfId="4"/>
    <xf numFmtId="0" fontId="6" fillId="0" borderId="55" xfId="4" applyFill="1" applyBorder="1" applyAlignment="1">
      <alignment vertical="center"/>
    </xf>
    <xf numFmtId="1" fontId="0" fillId="2" borderId="0" xfId="2" applyNumberFormat="1" applyFont="1" applyFill="1"/>
    <xf numFmtId="0" fontId="5" fillId="2" borderId="0" xfId="0" applyFont="1" applyFill="1" applyAlignment="1">
      <alignment horizontal="left"/>
    </xf>
    <xf numFmtId="0" fontId="2" fillId="2" borderId="0" xfId="0" applyFont="1" applyFill="1" applyAlignment="1">
      <alignment horizontal="center" wrapText="1"/>
    </xf>
    <xf numFmtId="0" fontId="2" fillId="2" borderId="19" xfId="0" applyFont="1" applyFill="1" applyBorder="1" applyAlignment="1">
      <alignment horizontal="center"/>
    </xf>
    <xf numFmtId="0" fontId="2" fillId="2" borderId="21" xfId="0" applyFont="1" applyFill="1" applyBorder="1" applyAlignment="1">
      <alignment horizontal="center"/>
    </xf>
    <xf numFmtId="0" fontId="2" fillId="2" borderId="61" xfId="0" applyFont="1" applyFill="1" applyBorder="1" applyAlignment="1">
      <alignment horizontal="center"/>
    </xf>
    <xf numFmtId="0" fontId="2" fillId="2" borderId="64" xfId="0" applyFont="1" applyFill="1" applyBorder="1" applyAlignment="1">
      <alignment horizontal="center"/>
    </xf>
    <xf numFmtId="0" fontId="2" fillId="2" borderId="27" xfId="0" applyFont="1" applyFill="1" applyBorder="1" applyAlignment="1">
      <alignment horizontal="center"/>
    </xf>
    <xf numFmtId="0" fontId="2" fillId="2" borderId="28" xfId="0" applyFont="1" applyFill="1" applyBorder="1" applyAlignment="1">
      <alignment horizontal="center"/>
    </xf>
    <xf numFmtId="1" fontId="2" fillId="2" borderId="19" xfId="0" applyNumberFormat="1" applyFont="1" applyFill="1" applyBorder="1" applyAlignment="1">
      <alignment horizontal="center"/>
    </xf>
    <xf numFmtId="1" fontId="2" fillId="2" borderId="21" xfId="0" applyNumberFormat="1" applyFont="1" applyFill="1" applyBorder="1" applyAlignment="1">
      <alignment horizontal="center"/>
    </xf>
    <xf numFmtId="1" fontId="2" fillId="2" borderId="61" xfId="0" applyNumberFormat="1" applyFont="1" applyFill="1" applyBorder="1" applyAlignment="1">
      <alignment horizontal="center"/>
    </xf>
    <xf numFmtId="0" fontId="2" fillId="2" borderId="63" xfId="0" applyFont="1" applyFill="1" applyBorder="1" applyAlignment="1">
      <alignment horizontal="center"/>
    </xf>
    <xf numFmtId="0" fontId="2" fillId="2" borderId="46" xfId="0" applyFont="1" applyFill="1" applyBorder="1" applyAlignment="1">
      <alignment horizontal="center"/>
    </xf>
    <xf numFmtId="0" fontId="2" fillId="2" borderId="23" xfId="0" applyFont="1" applyFill="1" applyBorder="1" applyAlignment="1">
      <alignment horizontal="center"/>
    </xf>
    <xf numFmtId="0" fontId="2" fillId="2" borderId="25" xfId="0" applyFont="1" applyFill="1" applyBorder="1" applyAlignment="1">
      <alignment horizontal="center"/>
    </xf>
    <xf numFmtId="0" fontId="2" fillId="2" borderId="0" xfId="0" applyFont="1" applyFill="1" applyAlignment="1">
      <alignment horizontal="center"/>
    </xf>
    <xf numFmtId="0" fontId="2" fillId="2" borderId="59" xfId="0" applyFont="1" applyFill="1" applyBorder="1" applyAlignment="1">
      <alignment horizontal="center"/>
    </xf>
    <xf numFmtId="0" fontId="2" fillId="2" borderId="9" xfId="0" applyFont="1" applyFill="1" applyBorder="1" applyAlignment="1">
      <alignment horizontal="center" wrapText="1"/>
    </xf>
    <xf numFmtId="0" fontId="2" fillId="2" borderId="7" xfId="0" applyFont="1" applyFill="1" applyBorder="1" applyAlignment="1">
      <alignment horizontal="center" wrapText="1"/>
    </xf>
    <xf numFmtId="0" fontId="2" fillId="2" borderId="19" xfId="0" applyFont="1" applyFill="1" applyBorder="1" applyAlignment="1">
      <alignment horizontal="center" wrapText="1"/>
    </xf>
    <xf numFmtId="0" fontId="2" fillId="2" borderId="21" xfId="0" applyFont="1" applyFill="1" applyBorder="1" applyAlignment="1">
      <alignment horizontal="center" wrapText="1"/>
    </xf>
    <xf numFmtId="0" fontId="2" fillId="2" borderId="20" xfId="0" applyFont="1" applyFill="1" applyBorder="1" applyAlignment="1">
      <alignment horizontal="center" wrapText="1"/>
    </xf>
    <xf numFmtId="0" fontId="2" fillId="2" borderId="65" xfId="0" applyFont="1" applyFill="1" applyBorder="1" applyAlignment="1">
      <alignment horizontal="center"/>
    </xf>
    <xf numFmtId="0" fontId="5" fillId="2" borderId="2" xfId="0" applyFont="1" applyFill="1" applyBorder="1" applyAlignment="1">
      <alignment horizontal="left" vertical="top"/>
    </xf>
    <xf numFmtId="0" fontId="2" fillId="2" borderId="67" xfId="0" applyFont="1" applyFill="1" applyBorder="1" applyAlignment="1">
      <alignment horizontal="center"/>
    </xf>
    <xf numFmtId="0" fontId="2" fillId="2" borderId="45" xfId="0" applyFont="1" applyFill="1" applyBorder="1" applyAlignment="1">
      <alignment horizontal="center"/>
    </xf>
    <xf numFmtId="0" fontId="2" fillId="2" borderId="60" xfId="0" applyFont="1" applyFill="1" applyBorder="1" applyAlignment="1">
      <alignment horizontal="center"/>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0" fillId="5" borderId="0" xfId="0" applyFont="1" applyFill="1" applyAlignment="1">
      <alignment horizontal="left"/>
    </xf>
    <xf numFmtId="0" fontId="19" fillId="5" borderId="4" xfId="0" applyFont="1" applyFill="1" applyBorder="1" applyAlignment="1">
      <alignment horizontal="center"/>
    </xf>
    <xf numFmtId="0" fontId="19" fillId="5" borderId="0" xfId="0" applyFont="1" applyFill="1" applyAlignment="1">
      <alignment horizontal="center"/>
    </xf>
    <xf numFmtId="0" fontId="19" fillId="5" borderId="19" xfId="0" applyFont="1" applyFill="1" applyBorder="1" applyAlignment="1">
      <alignment horizontal="center"/>
    </xf>
    <xf numFmtId="0" fontId="19" fillId="5" borderId="21" xfId="0" applyFont="1" applyFill="1" applyBorder="1" applyAlignment="1">
      <alignment horizontal="center"/>
    </xf>
    <xf numFmtId="0" fontId="12" fillId="0" borderId="53" xfId="0" applyFont="1" applyBorder="1" applyAlignment="1">
      <alignment horizontal="center"/>
    </xf>
    <xf numFmtId="0" fontId="0" fillId="0" borderId="53" xfId="0" applyBorder="1" applyAlignment="1">
      <alignment horizontal="center" vertical="center" wrapText="1"/>
    </xf>
    <xf numFmtId="0" fontId="0" fillId="0" borderId="7" xfId="0" applyBorder="1" applyAlignment="1">
      <alignment horizontal="center"/>
    </xf>
  </cellXfs>
  <cellStyles count="28">
    <cellStyle name="Comma" xfId="1" builtinId="3"/>
    <cellStyle name="Comma 10" xfId="20" xr:uid="{88C92960-8B91-4FF3-AA6F-8D4DB03F4B69}"/>
    <cellStyle name="Comma 2" xfId="3" xr:uid="{2C396704-0D76-4F05-810E-0A6303F46AE3}"/>
    <cellStyle name="Comma 2 2" xfId="13" xr:uid="{229A0F52-0A44-4834-976A-0CB803F49B42}"/>
    <cellStyle name="Comma 2 3" xfId="21" xr:uid="{1682475F-55BC-47DF-8E9E-16594F0AD473}"/>
    <cellStyle name="Comma 3" xfId="5" xr:uid="{7D07CA13-0516-427D-9242-3F0B638F0CD4}"/>
    <cellStyle name="Comma 3 2" xfId="14" xr:uid="{9D08B47C-4716-4B3B-8F31-6580853C70B4}"/>
    <cellStyle name="Comma 3 3" xfId="22" xr:uid="{5BFA8402-9ABA-4ADD-924B-649390882465}"/>
    <cellStyle name="Comma 4" xfId="6" xr:uid="{8F9EEFBD-CE41-4AE2-8C04-B4ADA10ADE5B}"/>
    <cellStyle name="Comma 4 2" xfId="15" xr:uid="{DA9FA141-A9F0-4190-A82A-FBF04DFECBE9}"/>
    <cellStyle name="Comma 4 3" xfId="23" xr:uid="{C9326A95-AF6A-41A7-8F59-D660E1B848CC}"/>
    <cellStyle name="Comma 5" xfId="7" xr:uid="{924E94D6-07C6-482E-B971-A9AC32F02068}"/>
    <cellStyle name="Comma 5 2" xfId="16" xr:uid="{2AF4F400-043D-4713-8A71-93B50DB325F1}"/>
    <cellStyle name="Comma 5 3" xfId="24" xr:uid="{9F4644CF-D190-4335-9BD0-1CF41A49A2EA}"/>
    <cellStyle name="Comma 6" xfId="8" xr:uid="{62FE436B-C0CE-4173-9BDB-9299B68677C3}"/>
    <cellStyle name="Comma 6 2" xfId="17" xr:uid="{27593CFE-08B8-48FD-BF7E-F62159D59DE8}"/>
    <cellStyle name="Comma 6 3" xfId="25" xr:uid="{481BDB41-3518-4DD6-9C29-3646BD118E8B}"/>
    <cellStyle name="Comma 7" xfId="9" xr:uid="{1923489E-D45D-4D85-9342-5A024D678A15}"/>
    <cellStyle name="Comma 7 2" xfId="18" xr:uid="{4A4217F2-0406-4934-AFD5-5B5DCFC22002}"/>
    <cellStyle name="Comma 7 3" xfId="26" xr:uid="{18C2BEEC-395F-44C9-94D7-65D193D6439C}"/>
    <cellStyle name="Comma 8" xfId="10" xr:uid="{AD98FF2E-383A-42F9-B46E-325976CED5CC}"/>
    <cellStyle name="Comma 8 2" xfId="19" xr:uid="{800A6C0B-E784-4B18-A1F3-6608935822D6}"/>
    <cellStyle name="Comma 8 3" xfId="27" xr:uid="{B7D65C91-3B54-49B7-AA44-1BA27860FCD4}"/>
    <cellStyle name="Comma 9" xfId="12" xr:uid="{AF5D17E1-0748-41E2-9622-82A4B1136D2C}"/>
    <cellStyle name="Hyperlink" xfId="4" builtinId="8"/>
    <cellStyle name="Normal" xfId="0" builtinId="0"/>
    <cellStyle name="Normal 2" xfId="11" xr:uid="{182C65B2-0700-47F7-9F04-0374BFF5B3C6}"/>
    <cellStyle name="Percent" xfId="2" builtinId="5"/>
  </cellStyles>
  <dxfs count="0"/>
  <tableStyles count="0" defaultTableStyle="TableStyleMedium2" defaultPivotStyle="PivotStyleLight16"/>
  <colors>
    <mruColors>
      <color rgb="FFFF6D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'Chart Data'!$C$3</c:f>
              <c:strCache>
                <c:ptCount val="1"/>
                <c:pt idx="0">
                  <c:v>Male</c:v>
                </c:pt>
              </c:strCache>
            </c:strRef>
          </c:tx>
          <c:spPr>
            <a:solidFill>
              <a:schemeClr val="accent5">
                <a:lumMod val="75000"/>
              </a:schemeClr>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dLblPos val="ct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Data'!$B$4:$B$5</c:f>
              <c:strCache>
                <c:ptCount val="2"/>
                <c:pt idx="0">
                  <c:v>Scotland Clients 2022/23</c:v>
                </c:pt>
                <c:pt idx="1">
                  <c:v>Scotland Population (SHS) 2020/21</c:v>
                </c:pt>
              </c:strCache>
            </c:strRef>
          </c:cat>
          <c:val>
            <c:numRef>
              <c:f>'Chart Data'!$C$4:$C$5</c:f>
              <c:numCache>
                <c:formatCode>0%</c:formatCode>
                <c:ptCount val="2"/>
                <c:pt idx="0">
                  <c:v>0.42772952853598017</c:v>
                </c:pt>
                <c:pt idx="1">
                  <c:v>0.429678848283499</c:v>
                </c:pt>
              </c:numCache>
            </c:numRef>
          </c:val>
          <c:extLst>
            <c:ext xmlns:c16="http://schemas.microsoft.com/office/drawing/2014/chart" uri="{C3380CC4-5D6E-409C-BE32-E72D297353CC}">
              <c16:uniqueId val="{00000000-F0AB-4994-AD07-03026E119561}"/>
            </c:ext>
          </c:extLst>
        </c:ser>
        <c:ser>
          <c:idx val="1"/>
          <c:order val="1"/>
          <c:tx>
            <c:strRef>
              <c:f>'Chart Data'!$D$3</c:f>
              <c:strCache>
                <c:ptCount val="1"/>
                <c:pt idx="0">
                  <c:v>Female</c:v>
                </c:pt>
              </c:strCache>
            </c:strRef>
          </c:tx>
          <c:spPr>
            <a:solidFill>
              <a:schemeClr val="accent5">
                <a:lumMod val="40000"/>
                <a:lumOff val="60000"/>
              </a:schemeClr>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Data'!$B$4:$B$5</c:f>
              <c:strCache>
                <c:ptCount val="2"/>
                <c:pt idx="0">
                  <c:v>Scotland Clients 2022/23</c:v>
                </c:pt>
                <c:pt idx="1">
                  <c:v>Scotland Population (SHS) 2020/21</c:v>
                </c:pt>
              </c:strCache>
            </c:strRef>
          </c:cat>
          <c:val>
            <c:numRef>
              <c:f>'Chart Data'!$D$4:$D$5</c:f>
              <c:numCache>
                <c:formatCode>0%</c:formatCode>
                <c:ptCount val="2"/>
                <c:pt idx="0">
                  <c:v>0.57227047146401988</c:v>
                </c:pt>
                <c:pt idx="1">
                  <c:v>0.56699889258028802</c:v>
                </c:pt>
              </c:numCache>
            </c:numRef>
          </c:val>
          <c:extLst>
            <c:ext xmlns:c16="http://schemas.microsoft.com/office/drawing/2014/chart" uri="{C3380CC4-5D6E-409C-BE32-E72D297353CC}">
              <c16:uniqueId val="{00000001-F0AB-4994-AD07-03026E119561}"/>
            </c:ext>
          </c:extLst>
        </c:ser>
        <c:dLbls>
          <c:dLblPos val="ctr"/>
          <c:showLegendKey val="0"/>
          <c:showVal val="1"/>
          <c:showCatName val="0"/>
          <c:showSerName val="0"/>
          <c:showPercent val="0"/>
          <c:showBubbleSize val="0"/>
        </c:dLbls>
        <c:gapWidth val="150"/>
        <c:overlap val="100"/>
        <c:axId val="739429103"/>
        <c:axId val="739422383"/>
      </c:barChart>
      <c:catAx>
        <c:axId val="7394291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739422383"/>
        <c:crosses val="autoZero"/>
        <c:auto val="1"/>
        <c:lblAlgn val="ctr"/>
        <c:lblOffset val="100"/>
        <c:noMultiLvlLbl val="0"/>
      </c:catAx>
      <c:valAx>
        <c:axId val="739422383"/>
        <c:scaling>
          <c:orientation val="minMax"/>
          <c:max val="1"/>
        </c:scaling>
        <c:delete val="1"/>
        <c:axPos val="l"/>
        <c:numFmt formatCode="0%" sourceLinked="1"/>
        <c:majorTickMark val="none"/>
        <c:minorTickMark val="none"/>
        <c:tickLblPos val="nextTo"/>
        <c:crossAx val="739429103"/>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'Chart Data'!$B$10</c:f>
              <c:strCache>
                <c:ptCount val="1"/>
                <c:pt idx="0">
                  <c:v>2020/21</c:v>
                </c:pt>
              </c:strCache>
            </c:strRef>
          </c:tx>
          <c:spPr>
            <a:solidFill>
              <a:schemeClr val="accent5">
                <a:lumMod val="20000"/>
                <a:lumOff val="80000"/>
              </a:schemeClr>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Data'!$C$9:$E$9</c:f>
              <c:strCache>
                <c:ptCount val="3"/>
                <c:pt idx="0">
                  <c:v>16-34</c:v>
                </c:pt>
                <c:pt idx="1">
                  <c:v>35-59</c:v>
                </c:pt>
                <c:pt idx="2">
                  <c:v>60+</c:v>
                </c:pt>
              </c:strCache>
            </c:strRef>
          </c:cat>
          <c:val>
            <c:numRef>
              <c:f>'Chart Data'!$C$10:$E$10</c:f>
              <c:numCache>
                <c:formatCode>0%</c:formatCode>
                <c:ptCount val="3"/>
                <c:pt idx="0">
                  <c:v>0.24033459634585161</c:v>
                </c:pt>
                <c:pt idx="1">
                  <c:v>0.45603817812635034</c:v>
                </c:pt>
                <c:pt idx="2">
                  <c:v>0.30362722552779808</c:v>
                </c:pt>
              </c:numCache>
            </c:numRef>
          </c:val>
          <c:extLst>
            <c:ext xmlns:c16="http://schemas.microsoft.com/office/drawing/2014/chart" uri="{C3380CC4-5D6E-409C-BE32-E72D297353CC}">
              <c16:uniqueId val="{00000000-9BC0-4509-B4F5-E484236C37CF}"/>
            </c:ext>
          </c:extLst>
        </c:ser>
        <c:ser>
          <c:idx val="1"/>
          <c:order val="1"/>
          <c:tx>
            <c:strRef>
              <c:f>'Chart Data'!$B$11</c:f>
              <c:strCache>
                <c:ptCount val="1"/>
                <c:pt idx="0">
                  <c:v>2021/22</c:v>
                </c:pt>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Data'!$C$9:$E$9</c:f>
              <c:strCache>
                <c:ptCount val="3"/>
                <c:pt idx="0">
                  <c:v>16-34</c:v>
                </c:pt>
                <c:pt idx="1">
                  <c:v>35-59</c:v>
                </c:pt>
                <c:pt idx="2">
                  <c:v>60+</c:v>
                </c:pt>
              </c:strCache>
            </c:strRef>
          </c:cat>
          <c:val>
            <c:numRef>
              <c:f>'Chart Data'!$C$11:$E$11</c:f>
              <c:numCache>
                <c:formatCode>0%</c:formatCode>
                <c:ptCount val="3"/>
                <c:pt idx="0">
                  <c:v>0.22239158299477235</c:v>
                </c:pt>
                <c:pt idx="1">
                  <c:v>0.44094147679661788</c:v>
                </c:pt>
                <c:pt idx="2">
                  <c:v>0.33666694020860966</c:v>
                </c:pt>
              </c:numCache>
            </c:numRef>
          </c:val>
          <c:extLst>
            <c:ext xmlns:c16="http://schemas.microsoft.com/office/drawing/2014/chart" uri="{C3380CC4-5D6E-409C-BE32-E72D297353CC}">
              <c16:uniqueId val="{00000001-9BC0-4509-B4F5-E484236C37CF}"/>
            </c:ext>
          </c:extLst>
        </c:ser>
        <c:ser>
          <c:idx val="2"/>
          <c:order val="2"/>
          <c:tx>
            <c:strRef>
              <c:f>'Chart Data'!$B$12</c:f>
              <c:strCache>
                <c:ptCount val="1"/>
                <c:pt idx="0">
                  <c:v>2022/23</c:v>
                </c:pt>
              </c:strCache>
            </c:strRef>
          </c:tx>
          <c:spPr>
            <a:solidFill>
              <a:schemeClr val="accent5">
                <a:lumMod val="75000"/>
              </a:schemeClr>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Data'!$C$9:$E$9</c:f>
              <c:strCache>
                <c:ptCount val="3"/>
                <c:pt idx="0">
                  <c:v>16-34</c:v>
                </c:pt>
                <c:pt idx="1">
                  <c:v>35-59</c:v>
                </c:pt>
                <c:pt idx="2">
                  <c:v>60+</c:v>
                </c:pt>
              </c:strCache>
            </c:strRef>
          </c:cat>
          <c:val>
            <c:numRef>
              <c:f>'Chart Data'!$C$12:$E$12</c:f>
              <c:numCache>
                <c:formatCode>0%</c:formatCode>
                <c:ptCount val="3"/>
                <c:pt idx="0">
                  <c:v>0.1996616430489376</c:v>
                </c:pt>
                <c:pt idx="1">
                  <c:v>0.43571476612498511</c:v>
                </c:pt>
                <c:pt idx="2">
                  <c:v>0.36462359082607726</c:v>
                </c:pt>
              </c:numCache>
            </c:numRef>
          </c:val>
          <c:extLst>
            <c:ext xmlns:c16="http://schemas.microsoft.com/office/drawing/2014/chart" uri="{C3380CC4-5D6E-409C-BE32-E72D297353CC}">
              <c16:uniqueId val="{00000002-9BC0-4509-B4F5-E484236C37CF}"/>
            </c:ext>
          </c:extLst>
        </c:ser>
        <c:dLbls>
          <c:dLblPos val="outEnd"/>
          <c:showLegendKey val="0"/>
          <c:showVal val="1"/>
          <c:showCatName val="0"/>
          <c:showSerName val="0"/>
          <c:showPercent val="0"/>
          <c:showBubbleSize val="0"/>
        </c:dLbls>
        <c:gapWidth val="219"/>
        <c:overlap val="-27"/>
        <c:axId val="1006737279"/>
        <c:axId val="1006723359"/>
      </c:barChart>
      <c:catAx>
        <c:axId val="10067372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006723359"/>
        <c:crosses val="autoZero"/>
        <c:auto val="1"/>
        <c:lblAlgn val="ctr"/>
        <c:lblOffset val="100"/>
        <c:noMultiLvlLbl val="0"/>
      </c:catAx>
      <c:valAx>
        <c:axId val="1006723359"/>
        <c:scaling>
          <c:orientation val="minMax"/>
        </c:scaling>
        <c:delete val="1"/>
        <c:axPos val="l"/>
        <c:numFmt formatCode="0%" sourceLinked="1"/>
        <c:majorTickMark val="none"/>
        <c:minorTickMark val="none"/>
        <c:tickLblPos val="nextTo"/>
        <c:crossAx val="100673727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'Chart Data'!$C$16</c:f>
              <c:strCache>
                <c:ptCount val="1"/>
                <c:pt idx="0">
                  <c:v>White</c:v>
                </c:pt>
              </c:strCache>
            </c:strRef>
          </c:tx>
          <c:spPr>
            <a:solidFill>
              <a:schemeClr val="accent5">
                <a:lumMod val="75000"/>
              </a:schemeClr>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dLblPos val="ct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Data'!$B$17:$B$18</c:f>
              <c:strCache>
                <c:ptCount val="2"/>
                <c:pt idx="0">
                  <c:v>Scotland Clients 2022/23</c:v>
                </c:pt>
                <c:pt idx="1">
                  <c:v>Scotland Population (SHS) 2020/21</c:v>
                </c:pt>
              </c:strCache>
            </c:strRef>
          </c:cat>
          <c:val>
            <c:numRef>
              <c:f>'Chart Data'!$C$17:$C$18</c:f>
              <c:numCache>
                <c:formatCode>0%</c:formatCode>
                <c:ptCount val="2"/>
                <c:pt idx="0">
                  <c:v>0.93004870183290012</c:v>
                </c:pt>
                <c:pt idx="1">
                  <c:v>0.97563676633444096</c:v>
                </c:pt>
              </c:numCache>
            </c:numRef>
          </c:val>
          <c:extLst>
            <c:ext xmlns:c16="http://schemas.microsoft.com/office/drawing/2014/chart" uri="{C3380CC4-5D6E-409C-BE32-E72D297353CC}">
              <c16:uniqueId val="{00000000-574D-4651-BBA9-7FAD90EA6DCE}"/>
            </c:ext>
          </c:extLst>
        </c:ser>
        <c:ser>
          <c:idx val="1"/>
          <c:order val="1"/>
          <c:tx>
            <c:strRef>
              <c:f>'Chart Data'!$D$16</c:f>
              <c:strCache>
                <c:ptCount val="1"/>
                <c:pt idx="0">
                  <c:v>Minority Ethnic Groups</c:v>
                </c:pt>
              </c:strCache>
            </c:strRef>
          </c:tx>
          <c:spPr>
            <a:solidFill>
              <a:schemeClr val="accent5">
                <a:lumMod val="40000"/>
                <a:lumOff val="60000"/>
              </a:schemeClr>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Data'!$B$17:$B$18</c:f>
              <c:strCache>
                <c:ptCount val="2"/>
                <c:pt idx="0">
                  <c:v>Scotland Clients 2022/23</c:v>
                </c:pt>
                <c:pt idx="1">
                  <c:v>Scotland Population (SHS) 2020/21</c:v>
                </c:pt>
              </c:strCache>
            </c:strRef>
          </c:cat>
          <c:val>
            <c:numRef>
              <c:f>'Chart Data'!$D$17:$D$18</c:f>
              <c:numCache>
                <c:formatCode>0%</c:formatCode>
                <c:ptCount val="2"/>
                <c:pt idx="0">
                  <c:v>6.995129816709994E-2</c:v>
                </c:pt>
                <c:pt idx="1">
                  <c:v>2.32558139534884E-2</c:v>
                </c:pt>
              </c:numCache>
            </c:numRef>
          </c:val>
          <c:extLst>
            <c:ext xmlns:c16="http://schemas.microsoft.com/office/drawing/2014/chart" uri="{C3380CC4-5D6E-409C-BE32-E72D297353CC}">
              <c16:uniqueId val="{00000001-574D-4651-BBA9-7FAD90EA6DCE}"/>
            </c:ext>
          </c:extLst>
        </c:ser>
        <c:dLbls>
          <c:dLblPos val="ctr"/>
          <c:showLegendKey val="0"/>
          <c:showVal val="1"/>
          <c:showCatName val="0"/>
          <c:showSerName val="0"/>
          <c:showPercent val="0"/>
          <c:showBubbleSize val="0"/>
        </c:dLbls>
        <c:gapWidth val="219"/>
        <c:overlap val="100"/>
        <c:axId val="1005555407"/>
        <c:axId val="1005554447"/>
      </c:barChart>
      <c:catAx>
        <c:axId val="1005555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005554447"/>
        <c:crosses val="autoZero"/>
        <c:auto val="1"/>
        <c:lblAlgn val="ctr"/>
        <c:lblOffset val="100"/>
        <c:noMultiLvlLbl val="0"/>
      </c:catAx>
      <c:valAx>
        <c:axId val="1005554447"/>
        <c:scaling>
          <c:orientation val="minMax"/>
          <c:max val="1.05"/>
          <c:min val="0"/>
        </c:scaling>
        <c:delete val="1"/>
        <c:axPos val="l"/>
        <c:numFmt formatCode="0%" sourceLinked="1"/>
        <c:majorTickMark val="out"/>
        <c:minorTickMark val="none"/>
        <c:tickLblPos val="nextTo"/>
        <c:crossAx val="10055554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barChart>
        <c:barDir val="bar"/>
        <c:grouping val="clustered"/>
        <c:varyColors val="0"/>
        <c:ser>
          <c:idx val="0"/>
          <c:order val="0"/>
          <c:tx>
            <c:strRef>
              <c:f>'Chart Data'!$C$21</c:f>
              <c:strCache>
                <c:ptCount val="1"/>
                <c:pt idx="0">
                  <c:v>£10,000 or less</c:v>
                </c:pt>
              </c:strCache>
            </c:strRef>
          </c:tx>
          <c:spPr>
            <a:solidFill>
              <a:schemeClr val="accent5">
                <a:tint val="58000"/>
              </a:schemeClr>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Data'!$B$22:$B$23</c:f>
              <c:strCache>
                <c:ptCount val="2"/>
                <c:pt idx="0">
                  <c:v>Scotland Clients 2022/23</c:v>
                </c:pt>
                <c:pt idx="1">
                  <c:v>Scotland Population (SHS) 2020/21</c:v>
                </c:pt>
              </c:strCache>
            </c:strRef>
          </c:cat>
          <c:val>
            <c:numRef>
              <c:f>'Chart Data'!$C$22:$C$23</c:f>
              <c:numCache>
                <c:formatCode>0%</c:formatCode>
                <c:ptCount val="2"/>
                <c:pt idx="0">
                  <c:v>0.48582785006103552</c:v>
                </c:pt>
                <c:pt idx="1">
                  <c:v>5.8693244739756401E-2</c:v>
                </c:pt>
              </c:numCache>
            </c:numRef>
          </c:val>
          <c:extLst>
            <c:ext xmlns:c16="http://schemas.microsoft.com/office/drawing/2014/chart" uri="{C3380CC4-5D6E-409C-BE32-E72D297353CC}">
              <c16:uniqueId val="{00000000-3548-4402-A708-8EE1EB3FB42B}"/>
            </c:ext>
          </c:extLst>
        </c:ser>
        <c:ser>
          <c:idx val="1"/>
          <c:order val="1"/>
          <c:tx>
            <c:strRef>
              <c:f>'Chart Data'!$D$21</c:f>
              <c:strCache>
                <c:ptCount val="1"/>
                <c:pt idx="0">
                  <c:v>£10,001-£20,000</c:v>
                </c:pt>
              </c:strCache>
            </c:strRef>
          </c:tx>
          <c:spPr>
            <a:solidFill>
              <a:schemeClr val="accent5">
                <a:tint val="86000"/>
              </a:schemeClr>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Data'!$B$22:$B$23</c:f>
              <c:strCache>
                <c:ptCount val="2"/>
                <c:pt idx="0">
                  <c:v>Scotland Clients 2022/23</c:v>
                </c:pt>
                <c:pt idx="1">
                  <c:v>Scotland Population (SHS) 2020/21</c:v>
                </c:pt>
              </c:strCache>
            </c:strRef>
          </c:cat>
          <c:val>
            <c:numRef>
              <c:f>'Chart Data'!$D$22:$D$23</c:f>
              <c:numCache>
                <c:formatCode>0%</c:formatCode>
                <c:ptCount val="2"/>
                <c:pt idx="0">
                  <c:v>0.33429600738380921</c:v>
                </c:pt>
                <c:pt idx="1">
                  <c:v>0.21262458471760801</c:v>
                </c:pt>
              </c:numCache>
            </c:numRef>
          </c:val>
          <c:extLst>
            <c:ext xmlns:c16="http://schemas.microsoft.com/office/drawing/2014/chart" uri="{C3380CC4-5D6E-409C-BE32-E72D297353CC}">
              <c16:uniqueId val="{00000001-3548-4402-A708-8EE1EB3FB42B}"/>
            </c:ext>
          </c:extLst>
        </c:ser>
        <c:ser>
          <c:idx val="2"/>
          <c:order val="2"/>
          <c:tx>
            <c:strRef>
              <c:f>'Chart Data'!$E$21</c:f>
              <c:strCache>
                <c:ptCount val="1"/>
                <c:pt idx="0">
                  <c:v>£20,001-£30,000</c:v>
                </c:pt>
              </c:strCache>
            </c:strRef>
          </c:tx>
          <c:spPr>
            <a:solidFill>
              <a:schemeClr val="accent5">
                <a:shade val="86000"/>
              </a:schemeClr>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Data'!$B$22:$B$23</c:f>
              <c:strCache>
                <c:ptCount val="2"/>
                <c:pt idx="0">
                  <c:v>Scotland Clients 2022/23</c:v>
                </c:pt>
                <c:pt idx="1">
                  <c:v>Scotland Population (SHS) 2020/21</c:v>
                </c:pt>
              </c:strCache>
            </c:strRef>
          </c:cat>
          <c:val>
            <c:numRef>
              <c:f>'Chart Data'!$E$22:$E$23</c:f>
              <c:numCache>
                <c:formatCode>0%</c:formatCode>
                <c:ptCount val="2"/>
                <c:pt idx="0">
                  <c:v>0.11854288861761991</c:v>
                </c:pt>
                <c:pt idx="1">
                  <c:v>0.232558139534884</c:v>
                </c:pt>
              </c:numCache>
            </c:numRef>
          </c:val>
          <c:extLst>
            <c:ext xmlns:c16="http://schemas.microsoft.com/office/drawing/2014/chart" uri="{C3380CC4-5D6E-409C-BE32-E72D297353CC}">
              <c16:uniqueId val="{00000002-3548-4402-A708-8EE1EB3FB42B}"/>
            </c:ext>
          </c:extLst>
        </c:ser>
        <c:ser>
          <c:idx val="3"/>
          <c:order val="3"/>
          <c:tx>
            <c:strRef>
              <c:f>'Chart Data'!$F$21</c:f>
              <c:strCache>
                <c:ptCount val="1"/>
                <c:pt idx="0">
                  <c:v>Over £30,000</c:v>
                </c:pt>
              </c:strCache>
            </c:strRef>
          </c:tx>
          <c:spPr>
            <a:solidFill>
              <a:schemeClr val="accent5">
                <a:shade val="58000"/>
              </a:schemeClr>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Data'!$B$22:$B$23</c:f>
              <c:strCache>
                <c:ptCount val="2"/>
                <c:pt idx="0">
                  <c:v>Scotland Clients 2022/23</c:v>
                </c:pt>
                <c:pt idx="1">
                  <c:v>Scotland Population (SHS) 2020/21</c:v>
                </c:pt>
              </c:strCache>
            </c:strRef>
          </c:cat>
          <c:val>
            <c:numRef>
              <c:f>'Chart Data'!$F$22:$F$23</c:f>
              <c:numCache>
                <c:formatCode>0%</c:formatCode>
                <c:ptCount val="2"/>
                <c:pt idx="0">
                  <c:v>6.1333253937535359E-2</c:v>
                </c:pt>
                <c:pt idx="1">
                  <c:v>0.47286821705426402</c:v>
                </c:pt>
              </c:numCache>
            </c:numRef>
          </c:val>
          <c:extLst>
            <c:ext xmlns:c16="http://schemas.microsoft.com/office/drawing/2014/chart" uri="{C3380CC4-5D6E-409C-BE32-E72D297353CC}">
              <c16:uniqueId val="{00000003-3548-4402-A708-8EE1EB3FB42B}"/>
            </c:ext>
          </c:extLst>
        </c:ser>
        <c:dLbls>
          <c:dLblPos val="outEnd"/>
          <c:showLegendKey val="0"/>
          <c:showVal val="1"/>
          <c:showCatName val="0"/>
          <c:showSerName val="0"/>
          <c:showPercent val="0"/>
          <c:showBubbleSize val="0"/>
        </c:dLbls>
        <c:gapWidth val="219"/>
        <c:axId val="1061750015"/>
        <c:axId val="1061750495"/>
      </c:barChart>
      <c:catAx>
        <c:axId val="1061750015"/>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061750495"/>
        <c:crosses val="autoZero"/>
        <c:auto val="1"/>
        <c:lblAlgn val="ctr"/>
        <c:lblOffset val="100"/>
        <c:noMultiLvlLbl val="0"/>
      </c:catAx>
      <c:valAx>
        <c:axId val="1061750495"/>
        <c:scaling>
          <c:orientation val="minMax"/>
          <c:max val="0.65000000000000013"/>
        </c:scaling>
        <c:delete val="1"/>
        <c:axPos val="t"/>
        <c:numFmt formatCode="0%" sourceLinked="1"/>
        <c:majorTickMark val="out"/>
        <c:minorTickMark val="none"/>
        <c:tickLblPos val="nextTo"/>
        <c:crossAx val="106175001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'Chart Data'!$D$27</c:f>
              <c:strCache>
                <c:ptCount val="1"/>
                <c:pt idx="0">
                  <c:v>Single</c:v>
                </c:pt>
              </c:strCache>
            </c:strRef>
          </c:tx>
          <c:spPr>
            <a:solidFill>
              <a:schemeClr val="accent5">
                <a:lumMod val="75000"/>
              </a:schemeClr>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'Chart Data'!$B$28:$C$31</c:f>
              <c:multiLvlStrCache>
                <c:ptCount val="4"/>
                <c:lvl>
                  <c:pt idx="0">
                    <c:v>Total households with children</c:v>
                  </c:pt>
                  <c:pt idx="1">
                    <c:v>Total households with no children</c:v>
                  </c:pt>
                  <c:pt idx="2">
                    <c:v>Total households with children</c:v>
                  </c:pt>
                  <c:pt idx="3">
                    <c:v>Total households with no children</c:v>
                  </c:pt>
                </c:lvl>
                <c:lvl>
                  <c:pt idx="0">
                    <c:v>2021/22</c:v>
                  </c:pt>
                  <c:pt idx="2">
                    <c:v>2022/23</c:v>
                  </c:pt>
                </c:lvl>
              </c:multiLvlStrCache>
            </c:multiLvlStrRef>
          </c:cat>
          <c:val>
            <c:numRef>
              <c:f>'Chart Data'!$D$28:$D$31</c:f>
              <c:numCache>
                <c:formatCode>0%</c:formatCode>
                <c:ptCount val="4"/>
                <c:pt idx="0">
                  <c:v>0.14057639849615247</c:v>
                </c:pt>
                <c:pt idx="1">
                  <c:v>0.51350637467860738</c:v>
                </c:pt>
                <c:pt idx="2">
                  <c:v>0.17219770249281069</c:v>
                </c:pt>
                <c:pt idx="3">
                  <c:v>0.43651098774355268</c:v>
                </c:pt>
              </c:numCache>
            </c:numRef>
          </c:val>
          <c:extLst>
            <c:ext xmlns:c16="http://schemas.microsoft.com/office/drawing/2014/chart" uri="{C3380CC4-5D6E-409C-BE32-E72D297353CC}">
              <c16:uniqueId val="{00000000-F7D3-4316-AE32-AED913910E60}"/>
            </c:ext>
          </c:extLst>
        </c:ser>
        <c:ser>
          <c:idx val="1"/>
          <c:order val="1"/>
          <c:tx>
            <c:strRef>
              <c:f>'Chart Data'!$E$27</c:f>
              <c:strCache>
                <c:ptCount val="1"/>
                <c:pt idx="0">
                  <c:v>Couple</c:v>
                </c:pt>
              </c:strCache>
            </c:strRef>
          </c:tx>
          <c:spPr>
            <a:solidFill>
              <a:schemeClr val="accent5">
                <a:lumMod val="40000"/>
                <a:lumOff val="60000"/>
              </a:schemeClr>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'Chart Data'!$B$28:$C$31</c:f>
              <c:multiLvlStrCache>
                <c:ptCount val="4"/>
                <c:lvl>
                  <c:pt idx="0">
                    <c:v>Total households with children</c:v>
                  </c:pt>
                  <c:pt idx="1">
                    <c:v>Total households with no children</c:v>
                  </c:pt>
                  <c:pt idx="2">
                    <c:v>Total households with children</c:v>
                  </c:pt>
                  <c:pt idx="3">
                    <c:v>Total households with no children</c:v>
                  </c:pt>
                </c:lvl>
                <c:lvl>
                  <c:pt idx="0">
                    <c:v>2021/22</c:v>
                  </c:pt>
                  <c:pt idx="2">
                    <c:v>2022/23</c:v>
                  </c:pt>
                </c:lvl>
              </c:multiLvlStrCache>
            </c:multiLvlStrRef>
          </c:cat>
          <c:val>
            <c:numRef>
              <c:f>'Chart Data'!$E$28:$E$31</c:f>
              <c:numCache>
                <c:formatCode>0%</c:formatCode>
                <c:ptCount val="4"/>
                <c:pt idx="0">
                  <c:v>0.1343311500828491</c:v>
                </c:pt>
                <c:pt idx="1">
                  <c:v>0.21158607674239094</c:v>
                </c:pt>
                <c:pt idx="2">
                  <c:v>0.15668876005351623</c:v>
                </c:pt>
                <c:pt idx="3">
                  <c:v>0.2346025497101204</c:v>
                </c:pt>
              </c:numCache>
            </c:numRef>
          </c:val>
          <c:extLst>
            <c:ext xmlns:c16="http://schemas.microsoft.com/office/drawing/2014/chart" uri="{C3380CC4-5D6E-409C-BE32-E72D297353CC}">
              <c16:uniqueId val="{00000001-F7D3-4316-AE32-AED913910E60}"/>
            </c:ext>
          </c:extLst>
        </c:ser>
        <c:dLbls>
          <c:showLegendKey val="0"/>
          <c:showVal val="0"/>
          <c:showCatName val="0"/>
          <c:showSerName val="0"/>
          <c:showPercent val="0"/>
          <c:showBubbleSize val="0"/>
        </c:dLbls>
        <c:gapWidth val="150"/>
        <c:overlap val="100"/>
        <c:axId val="1046955823"/>
        <c:axId val="1046957743"/>
      </c:barChart>
      <c:lineChart>
        <c:grouping val="standard"/>
        <c:varyColors val="0"/>
        <c:ser>
          <c:idx val="2"/>
          <c:order val="2"/>
          <c:tx>
            <c:strRef>
              <c:f>'Chart Data'!$F$27</c:f>
              <c:strCache>
                <c:ptCount val="1"/>
                <c:pt idx="0">
                  <c:v>Total</c:v>
                </c:pt>
              </c:strCache>
            </c:strRef>
          </c:tx>
          <c:spPr>
            <a:ln w="28575" cap="rnd">
              <a:noFill/>
              <a:round/>
            </a:ln>
            <a:effectLst/>
          </c:spPr>
          <c:marker>
            <c:symbol val="none"/>
          </c:marker>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'Chart Data'!$F$28:$F$31</c:f>
              <c:numCache>
                <c:formatCode>0%</c:formatCode>
                <c:ptCount val="4"/>
                <c:pt idx="0">
                  <c:v>0.27490754857900157</c:v>
                </c:pt>
                <c:pt idx="1">
                  <c:v>0.72509245142099832</c:v>
                </c:pt>
                <c:pt idx="2">
                  <c:v>0.32888646254632692</c:v>
                </c:pt>
                <c:pt idx="3">
                  <c:v>0.67111353745367308</c:v>
                </c:pt>
              </c:numCache>
            </c:numRef>
          </c:val>
          <c:smooth val="0"/>
          <c:extLst>
            <c:ext xmlns:c16="http://schemas.microsoft.com/office/drawing/2014/chart" uri="{C3380CC4-5D6E-409C-BE32-E72D297353CC}">
              <c16:uniqueId val="{00000002-F7D3-4316-AE32-AED913910E60}"/>
            </c:ext>
          </c:extLst>
        </c:ser>
        <c:dLbls>
          <c:showLegendKey val="0"/>
          <c:showVal val="0"/>
          <c:showCatName val="0"/>
          <c:showSerName val="0"/>
          <c:showPercent val="0"/>
          <c:showBubbleSize val="0"/>
        </c:dLbls>
        <c:marker val="1"/>
        <c:smooth val="0"/>
        <c:axId val="1046955823"/>
        <c:axId val="1046957743"/>
      </c:lineChart>
      <c:catAx>
        <c:axId val="10469558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046957743"/>
        <c:crosses val="autoZero"/>
        <c:auto val="1"/>
        <c:lblAlgn val="ctr"/>
        <c:lblOffset val="100"/>
        <c:noMultiLvlLbl val="0"/>
      </c:catAx>
      <c:valAx>
        <c:axId val="1046957743"/>
        <c:scaling>
          <c:orientation val="minMax"/>
        </c:scaling>
        <c:delete val="1"/>
        <c:axPos val="l"/>
        <c:numFmt formatCode="0%" sourceLinked="1"/>
        <c:majorTickMark val="none"/>
        <c:minorTickMark val="none"/>
        <c:tickLblPos val="nextTo"/>
        <c:crossAx val="1046955823"/>
        <c:crosses val="autoZero"/>
        <c:crossBetween val="between"/>
      </c:valAx>
      <c:spPr>
        <a:noFill/>
        <a:ln>
          <a:no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'Chart Data'!$B$36</c:f>
              <c:strCache>
                <c:ptCount val="1"/>
                <c:pt idx="0">
                  <c:v>Total number of debt clients</c:v>
                </c:pt>
              </c:strCache>
            </c:strRef>
          </c:tx>
          <c:spPr>
            <a:ln w="28575" cap="rnd">
              <a:solidFill>
                <a:schemeClr val="accent5">
                  <a:lumMod val="60000"/>
                  <a:lumOff val="40000"/>
                </a:schemeClr>
              </a:solidFill>
              <a:round/>
            </a:ln>
            <a:effectLst/>
          </c:spPr>
          <c:marker>
            <c:symbol val="circle"/>
            <c:size val="5"/>
            <c:spPr>
              <a:solidFill>
                <a:schemeClr val="accent5">
                  <a:lumMod val="75000"/>
                </a:schemeClr>
              </a:solidFill>
              <a:ln w="9525">
                <a:solidFill>
                  <a:schemeClr val="accent1"/>
                </a:solidFill>
              </a:ln>
              <a:effectLst/>
            </c:spPr>
          </c:marker>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Data'!$C$35:$E$35</c:f>
              <c:strCache>
                <c:ptCount val="3"/>
                <c:pt idx="0">
                  <c:v>2020/21</c:v>
                </c:pt>
                <c:pt idx="1">
                  <c:v>2021/22</c:v>
                </c:pt>
                <c:pt idx="2">
                  <c:v>2022/23</c:v>
                </c:pt>
              </c:strCache>
            </c:strRef>
          </c:cat>
          <c:val>
            <c:numRef>
              <c:f>'Chart Data'!$C$36:$E$36</c:f>
              <c:numCache>
                <c:formatCode>_-* #,##0_-;\-* #,##0_-;_-* "-"??_-;_-@_-</c:formatCode>
                <c:ptCount val="3"/>
                <c:pt idx="0">
                  <c:v>15311.18</c:v>
                </c:pt>
                <c:pt idx="1">
                  <c:v>18876.820400000001</c:v>
                </c:pt>
                <c:pt idx="2">
                  <c:v>25162</c:v>
                </c:pt>
              </c:numCache>
            </c:numRef>
          </c:val>
          <c:smooth val="0"/>
          <c:extLst>
            <c:ext xmlns:c16="http://schemas.microsoft.com/office/drawing/2014/chart" uri="{C3380CC4-5D6E-409C-BE32-E72D297353CC}">
              <c16:uniqueId val="{00000000-8B9A-4616-B88A-A076F6EFAB51}"/>
            </c:ext>
          </c:extLst>
        </c:ser>
        <c:dLbls>
          <c:dLblPos val="t"/>
          <c:showLegendKey val="0"/>
          <c:showVal val="1"/>
          <c:showCatName val="0"/>
          <c:showSerName val="0"/>
          <c:showPercent val="0"/>
          <c:showBubbleSize val="0"/>
        </c:dLbls>
        <c:marker val="1"/>
        <c:smooth val="0"/>
        <c:axId val="1046957263"/>
        <c:axId val="1046958223"/>
      </c:lineChart>
      <c:catAx>
        <c:axId val="10469572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046958223"/>
        <c:crosses val="autoZero"/>
        <c:auto val="1"/>
        <c:lblAlgn val="ctr"/>
        <c:lblOffset val="100"/>
        <c:noMultiLvlLbl val="0"/>
      </c:catAx>
      <c:valAx>
        <c:axId val="1046958223"/>
        <c:scaling>
          <c:orientation val="minMax"/>
        </c:scaling>
        <c:delete val="1"/>
        <c:axPos val="l"/>
        <c:numFmt formatCode="_-* #,##0_-;\-* #,##0_-;_-* &quot;-&quot;??_-;_-@_-" sourceLinked="1"/>
        <c:majorTickMark val="none"/>
        <c:minorTickMark val="none"/>
        <c:tickLblPos val="nextTo"/>
        <c:crossAx val="104695726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'Chart Data'!$B$41</c:f>
              <c:strCache>
                <c:ptCount val="1"/>
                <c:pt idx="0">
                  <c:v>Total amount owed</c:v>
                </c:pt>
              </c:strCache>
            </c:strRef>
          </c:tx>
          <c:spPr>
            <a:ln w="28575" cap="rnd">
              <a:solidFill>
                <a:schemeClr val="accent5">
                  <a:lumMod val="60000"/>
                  <a:lumOff val="40000"/>
                </a:schemeClr>
              </a:solidFill>
              <a:round/>
            </a:ln>
            <a:effectLst/>
          </c:spPr>
          <c:marker>
            <c:symbol val="circle"/>
            <c:size val="5"/>
            <c:spPr>
              <a:solidFill>
                <a:schemeClr val="accent5">
                  <a:lumMod val="75000"/>
                </a:schemeClr>
              </a:solidFill>
              <a:ln w="9525">
                <a:solidFill>
                  <a:schemeClr val="accent5">
                    <a:lumMod val="75000"/>
                    <a:alpha val="94000"/>
                  </a:schemeClr>
                </a:solidFill>
              </a:ln>
              <a:effectLst/>
            </c:spPr>
          </c:marker>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Data'!$C$40:$E$40</c:f>
              <c:strCache>
                <c:ptCount val="3"/>
                <c:pt idx="0">
                  <c:v>2020/21</c:v>
                </c:pt>
                <c:pt idx="1">
                  <c:v>2021/22</c:v>
                </c:pt>
                <c:pt idx="2">
                  <c:v>2022/23</c:v>
                </c:pt>
              </c:strCache>
            </c:strRef>
          </c:cat>
          <c:val>
            <c:numRef>
              <c:f>'Chart Data'!$C$41:$E$41</c:f>
              <c:numCache>
                <c:formatCode>"£"#,##0</c:formatCode>
                <c:ptCount val="3"/>
                <c:pt idx="0">
                  <c:v>102539557.52767999</c:v>
                </c:pt>
                <c:pt idx="1">
                  <c:v>134048916.65778001</c:v>
                </c:pt>
                <c:pt idx="2">
                  <c:v>134592789.8387</c:v>
                </c:pt>
              </c:numCache>
            </c:numRef>
          </c:val>
          <c:smooth val="0"/>
          <c:extLst>
            <c:ext xmlns:c16="http://schemas.microsoft.com/office/drawing/2014/chart" uri="{C3380CC4-5D6E-409C-BE32-E72D297353CC}">
              <c16:uniqueId val="{00000000-5894-4388-8BB1-B4599C299C91}"/>
            </c:ext>
          </c:extLst>
        </c:ser>
        <c:dLbls>
          <c:dLblPos val="t"/>
          <c:showLegendKey val="0"/>
          <c:showVal val="1"/>
          <c:showCatName val="0"/>
          <c:showSerName val="0"/>
          <c:showPercent val="0"/>
          <c:showBubbleSize val="0"/>
        </c:dLbls>
        <c:marker val="1"/>
        <c:smooth val="0"/>
        <c:axId val="826975871"/>
        <c:axId val="826976831"/>
      </c:lineChart>
      <c:catAx>
        <c:axId val="8269758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826976831"/>
        <c:crosses val="autoZero"/>
        <c:auto val="1"/>
        <c:lblAlgn val="ctr"/>
        <c:lblOffset val="100"/>
        <c:noMultiLvlLbl val="0"/>
      </c:catAx>
      <c:valAx>
        <c:axId val="826976831"/>
        <c:scaling>
          <c:orientation val="minMax"/>
        </c:scaling>
        <c:delete val="1"/>
        <c:axPos val="l"/>
        <c:numFmt formatCode="&quot;£&quot;#,##0" sourceLinked="1"/>
        <c:majorTickMark val="none"/>
        <c:minorTickMark val="none"/>
        <c:tickLblPos val="nextTo"/>
        <c:crossAx val="82697587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'Chart Data'!$C$44</c:f>
              <c:strCache>
                <c:ptCount val="1"/>
                <c:pt idx="0">
                  <c:v>2020/21</c:v>
                </c:pt>
              </c:strCache>
            </c:strRef>
          </c:tx>
          <c:spPr>
            <a:solidFill>
              <a:schemeClr val="accent5">
                <a:lumMod val="20000"/>
                <a:lumOff val="80000"/>
              </a:schemeClr>
            </a:solidFill>
            <a:ln>
              <a:noFill/>
            </a:ln>
            <a:effectLst/>
          </c:spPr>
          <c:invertIfNegative val="0"/>
          <c:dLbls>
            <c:dLbl>
              <c:idx val="0"/>
              <c:tx>
                <c:rich>
                  <a:bodyPr/>
                  <a:lstStyle/>
                  <a:p>
                    <a:fld id="{06579B43-25AD-4FF0-AD75-8FB36275C226}" type="CELLRANGE">
                      <a:rPr lang="en-US"/>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D959-4EB2-AD1A-FAEEADDE3664}"/>
                </c:ext>
              </c:extLst>
            </c:dLbl>
            <c:dLbl>
              <c:idx val="1"/>
              <c:tx>
                <c:rich>
                  <a:bodyPr/>
                  <a:lstStyle/>
                  <a:p>
                    <a:fld id="{41C922C6-D965-458B-946B-23316E339E96}" type="CELLRANGE">
                      <a:rPr lang="en-GB"/>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D959-4EB2-AD1A-FAEEADDE3664}"/>
                </c:ext>
              </c:extLst>
            </c:dLbl>
            <c:dLbl>
              <c:idx val="2"/>
              <c:tx>
                <c:rich>
                  <a:bodyPr/>
                  <a:lstStyle/>
                  <a:p>
                    <a:fld id="{E1FFF2D6-233A-40FA-9C39-EECCAEDA8BB8}" type="CELLRANGE">
                      <a:rPr lang="en-GB"/>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D959-4EB2-AD1A-FAEEADDE3664}"/>
                </c:ext>
              </c:extLst>
            </c:dLbl>
            <c:dLbl>
              <c:idx val="3"/>
              <c:tx>
                <c:rich>
                  <a:bodyPr/>
                  <a:lstStyle/>
                  <a:p>
                    <a:fld id="{AD5E07CA-417F-4B54-B539-62B01BA63EB5}" type="CELLRANGE">
                      <a:rPr lang="en-GB"/>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D959-4EB2-AD1A-FAEEADDE3664}"/>
                </c:ext>
              </c:extLst>
            </c:dLbl>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'Chart Data'!$B$45:$B$48</c:f>
              <c:strCache>
                <c:ptCount val="4"/>
                <c:pt idx="0">
                  <c:v>Credit, store and charge card debts</c:v>
                </c:pt>
                <c:pt idx="1">
                  <c:v>Council Tax arrears</c:v>
                </c:pt>
                <c:pt idx="2">
                  <c:v>Rent arrears</c:v>
                </c:pt>
                <c:pt idx="3">
                  <c:v>Utility arrears</c:v>
                </c:pt>
              </c:strCache>
            </c:strRef>
          </c:cat>
          <c:val>
            <c:numRef>
              <c:f>'Chart Data'!$C$45:$C$48</c:f>
              <c:numCache>
                <c:formatCode>"£"#,##0</c:formatCode>
                <c:ptCount val="4"/>
                <c:pt idx="0">
                  <c:v>23924675.912889998</c:v>
                </c:pt>
                <c:pt idx="1">
                  <c:v>9845767.9155000001</c:v>
                </c:pt>
                <c:pt idx="2">
                  <c:v>5269116.9512999998</c:v>
                </c:pt>
                <c:pt idx="3">
                  <c:v>2819721.5892000003</c:v>
                </c:pt>
              </c:numCache>
            </c:numRef>
          </c:val>
          <c:extLst>
            <c:ext xmlns:c15="http://schemas.microsoft.com/office/drawing/2012/chart" uri="{02D57815-91ED-43cb-92C2-25804820EDAC}">
              <c15:datalabelsRange>
                <c15:f>'Chart Data'!$H$45:$H$48</c15:f>
                <c15:dlblRangeCache>
                  <c:ptCount val="4"/>
                  <c:pt idx="0">
                    <c:v>£23.9m</c:v>
                  </c:pt>
                  <c:pt idx="1">
                    <c:v>£9.8m</c:v>
                  </c:pt>
                  <c:pt idx="2">
                    <c:v>£5.3m</c:v>
                  </c:pt>
                  <c:pt idx="3">
                    <c:v>£2.8m</c:v>
                  </c:pt>
                </c15:dlblRangeCache>
              </c15:datalabelsRange>
            </c:ext>
            <c:ext xmlns:c16="http://schemas.microsoft.com/office/drawing/2014/chart" uri="{C3380CC4-5D6E-409C-BE32-E72D297353CC}">
              <c16:uniqueId val="{00000000-D959-4EB2-AD1A-FAEEADDE3664}"/>
            </c:ext>
          </c:extLst>
        </c:ser>
        <c:ser>
          <c:idx val="1"/>
          <c:order val="1"/>
          <c:tx>
            <c:strRef>
              <c:f>'Chart Data'!$D$44</c:f>
              <c:strCache>
                <c:ptCount val="1"/>
                <c:pt idx="0">
                  <c:v>2021/22</c:v>
                </c:pt>
              </c:strCache>
            </c:strRef>
          </c:tx>
          <c:spPr>
            <a:solidFill>
              <a:schemeClr val="accent5">
                <a:lumMod val="60000"/>
                <a:lumOff val="40000"/>
              </a:schemeClr>
            </a:solidFill>
            <a:ln>
              <a:noFill/>
            </a:ln>
            <a:effectLst/>
          </c:spPr>
          <c:invertIfNegative val="0"/>
          <c:dLbls>
            <c:dLbl>
              <c:idx val="0"/>
              <c:tx>
                <c:rich>
                  <a:bodyPr/>
                  <a:lstStyle/>
                  <a:p>
                    <a:fld id="{B753E21C-1C4E-42D3-B634-A39F6D90E691}" type="CELLRANGE">
                      <a:rPr lang="en-US"/>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D959-4EB2-AD1A-FAEEADDE3664}"/>
                </c:ext>
              </c:extLst>
            </c:dLbl>
            <c:dLbl>
              <c:idx val="1"/>
              <c:tx>
                <c:rich>
                  <a:bodyPr/>
                  <a:lstStyle/>
                  <a:p>
                    <a:fld id="{027C2715-F155-4592-B90F-E8B6009F0A65}" type="CELLRANGE">
                      <a:rPr lang="en-GB"/>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D959-4EB2-AD1A-FAEEADDE3664}"/>
                </c:ext>
              </c:extLst>
            </c:dLbl>
            <c:dLbl>
              <c:idx val="2"/>
              <c:tx>
                <c:rich>
                  <a:bodyPr/>
                  <a:lstStyle/>
                  <a:p>
                    <a:fld id="{733E1D70-30B1-4D4F-B191-022243AB8281}" type="CELLRANGE">
                      <a:rPr lang="en-GB"/>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D959-4EB2-AD1A-FAEEADDE3664}"/>
                </c:ext>
              </c:extLst>
            </c:dLbl>
            <c:dLbl>
              <c:idx val="3"/>
              <c:tx>
                <c:rich>
                  <a:bodyPr/>
                  <a:lstStyle/>
                  <a:p>
                    <a:fld id="{21DCD922-4180-45F1-AB2B-97F746D0A6F3}" type="CELLRANGE">
                      <a:rPr lang="en-GB"/>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D959-4EB2-AD1A-FAEEADDE3664}"/>
                </c:ext>
              </c:extLst>
            </c:dLbl>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'Chart Data'!$B$45:$B$48</c:f>
              <c:strCache>
                <c:ptCount val="4"/>
                <c:pt idx="0">
                  <c:v>Credit, store and charge card debts</c:v>
                </c:pt>
                <c:pt idx="1">
                  <c:v>Council Tax arrears</c:v>
                </c:pt>
                <c:pt idx="2">
                  <c:v>Rent arrears</c:v>
                </c:pt>
                <c:pt idx="3">
                  <c:v>Utility arrears</c:v>
                </c:pt>
              </c:strCache>
            </c:strRef>
          </c:cat>
          <c:val>
            <c:numRef>
              <c:f>'Chart Data'!$D$45:$D$48</c:f>
              <c:numCache>
                <c:formatCode>"£"#,##0</c:formatCode>
                <c:ptCount val="4"/>
                <c:pt idx="0">
                  <c:v>18509174.379264999</c:v>
                </c:pt>
                <c:pt idx="1">
                  <c:v>14674960.793243</c:v>
                </c:pt>
                <c:pt idx="2">
                  <c:v>7155142.9765309999</c:v>
                </c:pt>
                <c:pt idx="3">
                  <c:v>4675127.2374949995</c:v>
                </c:pt>
              </c:numCache>
            </c:numRef>
          </c:val>
          <c:extLst>
            <c:ext xmlns:c15="http://schemas.microsoft.com/office/drawing/2012/chart" uri="{02D57815-91ED-43cb-92C2-25804820EDAC}">
              <c15:datalabelsRange>
                <c15:f>'Chart Data'!$I$45:$I$48</c15:f>
                <c15:dlblRangeCache>
                  <c:ptCount val="4"/>
                  <c:pt idx="0">
                    <c:v>£18.5m</c:v>
                  </c:pt>
                  <c:pt idx="1">
                    <c:v>£14.7m</c:v>
                  </c:pt>
                  <c:pt idx="2">
                    <c:v>£7.2m</c:v>
                  </c:pt>
                  <c:pt idx="3">
                    <c:v>£4.7m</c:v>
                  </c:pt>
                </c15:dlblRangeCache>
              </c15:datalabelsRange>
            </c:ext>
            <c:ext xmlns:c16="http://schemas.microsoft.com/office/drawing/2014/chart" uri="{C3380CC4-5D6E-409C-BE32-E72D297353CC}">
              <c16:uniqueId val="{00000001-D959-4EB2-AD1A-FAEEADDE3664}"/>
            </c:ext>
          </c:extLst>
        </c:ser>
        <c:ser>
          <c:idx val="2"/>
          <c:order val="2"/>
          <c:tx>
            <c:strRef>
              <c:f>'Chart Data'!$E$44</c:f>
              <c:strCache>
                <c:ptCount val="1"/>
                <c:pt idx="0">
                  <c:v>2022/23</c:v>
                </c:pt>
              </c:strCache>
            </c:strRef>
          </c:tx>
          <c:spPr>
            <a:solidFill>
              <a:schemeClr val="accent5">
                <a:lumMod val="75000"/>
              </a:schemeClr>
            </a:solidFill>
            <a:ln>
              <a:noFill/>
            </a:ln>
            <a:effectLst/>
          </c:spPr>
          <c:invertIfNegative val="0"/>
          <c:dLbls>
            <c:dLbl>
              <c:idx val="0"/>
              <c:tx>
                <c:rich>
                  <a:bodyPr/>
                  <a:lstStyle/>
                  <a:p>
                    <a:fld id="{CFF6AEDD-9E89-4C4E-A8CF-E673C5AAFBB2}" type="CELLRANGE">
                      <a:rPr lang="en-US"/>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D959-4EB2-AD1A-FAEEADDE3664}"/>
                </c:ext>
              </c:extLst>
            </c:dLbl>
            <c:dLbl>
              <c:idx val="1"/>
              <c:tx>
                <c:rich>
                  <a:bodyPr/>
                  <a:lstStyle/>
                  <a:p>
                    <a:fld id="{AC455BA5-1A32-455D-809C-4B5C24415FCB}" type="CELLRANGE">
                      <a:rPr lang="en-GB"/>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D959-4EB2-AD1A-FAEEADDE3664}"/>
                </c:ext>
              </c:extLst>
            </c:dLbl>
            <c:dLbl>
              <c:idx val="2"/>
              <c:tx>
                <c:rich>
                  <a:bodyPr/>
                  <a:lstStyle/>
                  <a:p>
                    <a:fld id="{EB16BDCB-CB4F-431E-B848-9DB2489FB2F3}" type="CELLRANGE">
                      <a:rPr lang="en-GB"/>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D959-4EB2-AD1A-FAEEADDE3664}"/>
                </c:ext>
              </c:extLst>
            </c:dLbl>
            <c:dLbl>
              <c:idx val="3"/>
              <c:tx>
                <c:rich>
                  <a:bodyPr/>
                  <a:lstStyle/>
                  <a:p>
                    <a:fld id="{9943DDC2-FF49-4380-923A-AA640E42D253}" type="CELLRANGE">
                      <a:rPr lang="en-GB"/>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D959-4EB2-AD1A-FAEEADDE3664}"/>
                </c:ext>
              </c:extLst>
            </c:dLbl>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'Chart Data'!$B$45:$B$48</c:f>
              <c:strCache>
                <c:ptCount val="4"/>
                <c:pt idx="0">
                  <c:v>Credit, store and charge card debts</c:v>
                </c:pt>
                <c:pt idx="1">
                  <c:v>Council Tax arrears</c:v>
                </c:pt>
                <c:pt idx="2">
                  <c:v>Rent arrears</c:v>
                </c:pt>
                <c:pt idx="3">
                  <c:v>Utility arrears</c:v>
                </c:pt>
              </c:strCache>
            </c:strRef>
          </c:cat>
          <c:val>
            <c:numRef>
              <c:f>'Chart Data'!$E$45:$E$48</c:f>
              <c:numCache>
                <c:formatCode>"£"#,##0</c:formatCode>
                <c:ptCount val="4"/>
                <c:pt idx="0">
                  <c:v>22178896.209199999</c:v>
                </c:pt>
                <c:pt idx="1">
                  <c:v>19142071.509</c:v>
                </c:pt>
                <c:pt idx="2">
                  <c:v>12435430.718</c:v>
                </c:pt>
                <c:pt idx="3">
                  <c:v>7461348.9900000002</c:v>
                </c:pt>
              </c:numCache>
            </c:numRef>
          </c:val>
          <c:extLst>
            <c:ext xmlns:c15="http://schemas.microsoft.com/office/drawing/2012/chart" uri="{02D57815-91ED-43cb-92C2-25804820EDAC}">
              <c15:datalabelsRange>
                <c15:f>'Chart Data'!$J$45:$J$48</c15:f>
                <c15:dlblRangeCache>
                  <c:ptCount val="4"/>
                  <c:pt idx="0">
                    <c:v>£22.2m</c:v>
                  </c:pt>
                  <c:pt idx="1">
                    <c:v>£19.1m</c:v>
                  </c:pt>
                  <c:pt idx="2">
                    <c:v>£12.4m</c:v>
                  </c:pt>
                  <c:pt idx="3">
                    <c:v>£7.5m</c:v>
                  </c:pt>
                </c15:dlblRangeCache>
              </c15:datalabelsRange>
            </c:ext>
            <c:ext xmlns:c16="http://schemas.microsoft.com/office/drawing/2014/chart" uri="{C3380CC4-5D6E-409C-BE32-E72D297353CC}">
              <c16:uniqueId val="{00000002-D959-4EB2-AD1A-FAEEADDE3664}"/>
            </c:ext>
          </c:extLst>
        </c:ser>
        <c:dLbls>
          <c:dLblPos val="outEnd"/>
          <c:showLegendKey val="0"/>
          <c:showVal val="1"/>
          <c:showCatName val="0"/>
          <c:showSerName val="0"/>
          <c:showPercent val="0"/>
          <c:showBubbleSize val="0"/>
        </c:dLbls>
        <c:gapWidth val="219"/>
        <c:overlap val="-27"/>
        <c:axId val="826974431"/>
        <c:axId val="826975871"/>
      </c:barChart>
      <c:catAx>
        <c:axId val="8269744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826975871"/>
        <c:crosses val="autoZero"/>
        <c:auto val="1"/>
        <c:lblAlgn val="ctr"/>
        <c:lblOffset val="100"/>
        <c:noMultiLvlLbl val="0"/>
      </c:catAx>
      <c:valAx>
        <c:axId val="826975871"/>
        <c:scaling>
          <c:orientation val="minMax"/>
        </c:scaling>
        <c:delete val="1"/>
        <c:axPos val="l"/>
        <c:numFmt formatCode="&quot;£&quot;#,##0" sourceLinked="1"/>
        <c:majorTickMark val="none"/>
        <c:minorTickMark val="none"/>
        <c:tickLblPos val="nextTo"/>
        <c:crossAx val="8269744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'Chart Data'!$C$52</c:f>
              <c:strCache>
                <c:ptCount val="1"/>
                <c:pt idx="0">
                  <c:v>Internal</c:v>
                </c:pt>
              </c:strCache>
            </c:strRef>
          </c:tx>
          <c:spPr>
            <a:ln w="28575" cap="rnd">
              <a:solidFill>
                <a:schemeClr val="accent5">
                  <a:lumMod val="40000"/>
                  <a:lumOff val="60000"/>
                </a:schemeClr>
              </a:solidFill>
              <a:round/>
            </a:ln>
            <a:effectLst/>
          </c:spPr>
          <c:marker>
            <c:symbol val="circle"/>
            <c:size val="6"/>
            <c:spPr>
              <a:solidFill>
                <a:schemeClr val="accent5">
                  <a:lumMod val="40000"/>
                  <a:lumOff val="60000"/>
                </a:schemeClr>
              </a:solidFill>
              <a:ln w="9525">
                <a:solidFill>
                  <a:schemeClr val="accent5">
                    <a:lumMod val="75000"/>
                  </a:schemeClr>
                </a:solidFill>
              </a:ln>
              <a:effectLst/>
            </c:spPr>
          </c:marker>
          <c:dLbls>
            <c:dLbl>
              <c:idx val="0"/>
              <c:tx>
                <c:rich>
                  <a:bodyPr/>
                  <a:lstStyle/>
                  <a:p>
                    <a:fld id="{2315337E-BE12-4D7F-823E-7867123C0B59}" type="CELLRANGE">
                      <a:rPr lang="en-GB"/>
                      <a:pPr/>
                      <a:t>[CELLRANGE]</a:t>
                    </a:fld>
                    <a:r>
                      <a:rPr lang="en-GB" baseline="0"/>
                      <a:t>, </a:t>
                    </a:r>
                    <a:fld id="{DD785741-7848-4391-BF52-8DDF19FDCEFB}" type="SERIESNAME">
                      <a:rPr lang="en-GB" baseline="0"/>
                      <a:pPr/>
                      <a:t>[SERIES NAME]</a:t>
                    </a:fld>
                    <a:endParaRPr lang="en-GB" baseline="0"/>
                  </a:p>
                </c:rich>
              </c:tx>
              <c:dLblPos val="t"/>
              <c:showLegendKey val="0"/>
              <c:showVal val="0"/>
              <c:showCatName val="0"/>
              <c:showSerName val="1"/>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C5C0-4A55-AD77-3C1C10F7DDC2}"/>
                </c:ext>
              </c:extLst>
            </c:dLbl>
            <c:dLbl>
              <c:idx val="1"/>
              <c:tx>
                <c:rich>
                  <a:bodyPr/>
                  <a:lstStyle/>
                  <a:p>
                    <a:fld id="{27027784-9074-4AD1-99D6-7A6B2AB00249}" type="CELLRANGE">
                      <a:rPr lang="en-GB"/>
                      <a:pPr/>
                      <a:t>[CELLRANGE]</a:t>
                    </a:fld>
                    <a:r>
                      <a:rPr lang="en-GB" baseline="0"/>
                      <a:t>, </a:t>
                    </a:r>
                    <a:fld id="{08F44CCF-5D72-4BDB-9672-C9081105D4E8}" type="SERIESNAME">
                      <a:rPr lang="en-GB" baseline="0"/>
                      <a:pPr/>
                      <a:t>[SERIES NAME]</a:t>
                    </a:fld>
                    <a:endParaRPr lang="en-GB" baseline="0"/>
                  </a:p>
                </c:rich>
              </c:tx>
              <c:dLblPos val="t"/>
              <c:showLegendKey val="0"/>
              <c:showVal val="0"/>
              <c:showCatName val="0"/>
              <c:showSerName val="1"/>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C5C0-4A55-AD77-3C1C10F7DDC2}"/>
                </c:ext>
              </c:extLst>
            </c:dLbl>
            <c:dLbl>
              <c:idx val="2"/>
              <c:tx>
                <c:rich>
                  <a:bodyPr/>
                  <a:lstStyle/>
                  <a:p>
                    <a:fld id="{4C7E9209-8EBF-4A52-AA5F-3FC3B062A1B8}" type="CELLRANGE">
                      <a:rPr lang="en-GB"/>
                      <a:pPr/>
                      <a:t>[CELLRANGE]</a:t>
                    </a:fld>
                    <a:r>
                      <a:rPr lang="en-GB" baseline="0"/>
                      <a:t>, </a:t>
                    </a:r>
                    <a:fld id="{A206AC10-E2C4-4F6C-8A40-5089EB13E80A}" type="SERIESNAME">
                      <a:rPr lang="en-GB" baseline="0"/>
                      <a:pPr/>
                      <a:t>[SERIES NAME]</a:t>
                    </a:fld>
                    <a:endParaRPr lang="en-GB" baseline="0"/>
                  </a:p>
                </c:rich>
              </c:tx>
              <c:dLblPos val="t"/>
              <c:showLegendKey val="0"/>
              <c:showVal val="0"/>
              <c:showCatName val="0"/>
              <c:showSerName val="1"/>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C5C0-4A55-AD77-3C1C10F7DDC2}"/>
                </c:ext>
              </c:extLst>
            </c:dLbl>
            <c:dLbl>
              <c:idx val="3"/>
              <c:tx>
                <c:rich>
                  <a:bodyPr/>
                  <a:lstStyle/>
                  <a:p>
                    <a:fld id="{8CAC0E1D-E484-4629-83BE-2DEE171F8772}" type="CELLRANGE">
                      <a:rPr lang="en-GB"/>
                      <a:pPr/>
                      <a:t>[CELLRANGE]</a:t>
                    </a:fld>
                    <a:r>
                      <a:rPr lang="en-GB" baseline="0"/>
                      <a:t>, </a:t>
                    </a:r>
                    <a:fld id="{321B4A73-515B-4DE4-968D-C5C1714BACCE}" type="SERIESNAME">
                      <a:rPr lang="en-GB" baseline="0"/>
                      <a:pPr/>
                      <a:t>[SERIES NAME]</a:t>
                    </a:fld>
                    <a:endParaRPr lang="en-GB" baseline="0"/>
                  </a:p>
                </c:rich>
              </c:tx>
              <c:dLblPos val="t"/>
              <c:showLegendKey val="0"/>
              <c:showVal val="0"/>
              <c:showCatName val="0"/>
              <c:showSerName val="1"/>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C5C0-4A55-AD77-3C1C10F7DDC2}"/>
                </c:ext>
              </c:extLst>
            </c:dLbl>
            <c:dLbl>
              <c:idx val="4"/>
              <c:tx>
                <c:rich>
                  <a:bodyPr/>
                  <a:lstStyle/>
                  <a:p>
                    <a:fld id="{148A7D7C-FB75-4825-A500-281A4024C1F4}" type="CELLRANGE">
                      <a:rPr lang="en-GB"/>
                      <a:pPr/>
                      <a:t>[CELLRANGE]</a:t>
                    </a:fld>
                    <a:r>
                      <a:rPr lang="en-GB" baseline="0"/>
                      <a:t>, </a:t>
                    </a:r>
                    <a:fld id="{A694B9B8-069A-423B-9C4F-508A82537A22}" type="SERIESNAME">
                      <a:rPr lang="en-GB" baseline="0"/>
                      <a:pPr/>
                      <a:t>[SERIES NAME]</a:t>
                    </a:fld>
                    <a:endParaRPr lang="en-GB" baseline="0"/>
                  </a:p>
                </c:rich>
              </c:tx>
              <c:dLblPos val="t"/>
              <c:showLegendKey val="0"/>
              <c:showVal val="0"/>
              <c:showCatName val="0"/>
              <c:showSerName val="1"/>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C5C0-4A55-AD77-3C1C10F7DDC2}"/>
                </c:ext>
              </c:extLst>
            </c:dLbl>
            <c:dLbl>
              <c:idx val="5"/>
              <c:tx>
                <c:rich>
                  <a:bodyPr/>
                  <a:lstStyle/>
                  <a:p>
                    <a:fld id="{4FF6E911-5998-41BE-97BA-27609B86AB05}" type="CELLRANGE">
                      <a:rPr lang="en-GB"/>
                      <a:pPr/>
                      <a:t>[CELLRANGE]</a:t>
                    </a:fld>
                    <a:r>
                      <a:rPr lang="en-GB" baseline="0"/>
                      <a:t>, </a:t>
                    </a:r>
                    <a:fld id="{6CF0E002-E414-4EEC-9565-2E302BE63CC3}" type="SERIESNAME">
                      <a:rPr lang="en-GB" baseline="0"/>
                      <a:pPr/>
                      <a:t>[SERIES NAME]</a:t>
                    </a:fld>
                    <a:endParaRPr lang="en-GB" baseline="0"/>
                  </a:p>
                </c:rich>
              </c:tx>
              <c:dLblPos val="t"/>
              <c:showLegendKey val="0"/>
              <c:showVal val="0"/>
              <c:showCatName val="0"/>
              <c:showSerName val="1"/>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C5C0-4A55-AD77-3C1C10F7DDC2}"/>
                </c:ext>
              </c:extLst>
            </c:dLbl>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t"/>
            <c:showLegendKey val="0"/>
            <c:showVal val="0"/>
            <c:showCatName val="0"/>
            <c:showSerName val="1"/>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'Chart Data'!$B$53:$B$58</c:f>
              <c:strCache>
                <c:ptCount val="6"/>
                <c:pt idx="0">
                  <c:v>2017/18</c:v>
                </c:pt>
                <c:pt idx="1">
                  <c:v>2018/19</c:v>
                </c:pt>
                <c:pt idx="2">
                  <c:v>2019/20</c:v>
                </c:pt>
                <c:pt idx="3">
                  <c:v>2020/21</c:v>
                </c:pt>
                <c:pt idx="4">
                  <c:v>2021/22</c:v>
                </c:pt>
                <c:pt idx="5">
                  <c:v>2022/23</c:v>
                </c:pt>
              </c:strCache>
            </c:strRef>
          </c:cat>
          <c:val>
            <c:numRef>
              <c:f>'Chart Data'!$C$53:$C$58</c:f>
              <c:numCache>
                <c:formatCode>"£"#,##0</c:formatCode>
                <c:ptCount val="6"/>
                <c:pt idx="0">
                  <c:v>14382414.17</c:v>
                </c:pt>
                <c:pt idx="1">
                  <c:v>14914416.17</c:v>
                </c:pt>
                <c:pt idx="2">
                  <c:v>15249183.859999999</c:v>
                </c:pt>
                <c:pt idx="3">
                  <c:v>16210491.4</c:v>
                </c:pt>
                <c:pt idx="4">
                  <c:v>13575361.609999999</c:v>
                </c:pt>
                <c:pt idx="5">
                  <c:v>17867982.807016801</c:v>
                </c:pt>
              </c:numCache>
            </c:numRef>
          </c:val>
          <c:smooth val="0"/>
          <c:extLst>
            <c:ext xmlns:c15="http://schemas.microsoft.com/office/drawing/2012/chart" uri="{02D57815-91ED-43cb-92C2-25804820EDAC}">
              <c15:datalabelsRange>
                <c15:f>'Chart Data'!$H$53:$H$58</c15:f>
                <c15:dlblRangeCache>
                  <c:ptCount val="6"/>
                  <c:pt idx="0">
                    <c:v>£14.4m</c:v>
                  </c:pt>
                  <c:pt idx="1">
                    <c:v>£14.9m</c:v>
                  </c:pt>
                  <c:pt idx="2">
                    <c:v>£15.2m</c:v>
                  </c:pt>
                  <c:pt idx="3">
                    <c:v>£16.2m</c:v>
                  </c:pt>
                  <c:pt idx="4">
                    <c:v>£13.6m</c:v>
                  </c:pt>
                  <c:pt idx="5">
                    <c:v>£17.9m</c:v>
                  </c:pt>
                </c15:dlblRangeCache>
              </c15:datalabelsRange>
            </c:ext>
            <c:ext xmlns:c16="http://schemas.microsoft.com/office/drawing/2014/chart" uri="{C3380CC4-5D6E-409C-BE32-E72D297353CC}">
              <c16:uniqueId val="{00000000-C5C0-4A55-AD77-3C1C10F7DDC2}"/>
            </c:ext>
          </c:extLst>
        </c:ser>
        <c:ser>
          <c:idx val="1"/>
          <c:order val="1"/>
          <c:tx>
            <c:strRef>
              <c:f>'Chart Data'!$D$52</c:f>
              <c:strCache>
                <c:ptCount val="1"/>
                <c:pt idx="0">
                  <c:v>External</c:v>
                </c:pt>
              </c:strCache>
            </c:strRef>
          </c:tx>
          <c:spPr>
            <a:ln w="28575" cap="rnd">
              <a:solidFill>
                <a:schemeClr val="accent5">
                  <a:lumMod val="40000"/>
                  <a:lumOff val="60000"/>
                </a:schemeClr>
              </a:solidFill>
              <a:prstDash val="dash"/>
              <a:round/>
            </a:ln>
            <a:effectLst/>
          </c:spPr>
          <c:marker>
            <c:symbol val="circle"/>
            <c:size val="6"/>
            <c:spPr>
              <a:solidFill>
                <a:schemeClr val="bg1"/>
              </a:solidFill>
              <a:ln w="9525">
                <a:solidFill>
                  <a:schemeClr val="accent5">
                    <a:lumMod val="75000"/>
                  </a:schemeClr>
                </a:solidFill>
              </a:ln>
              <a:effectLst/>
            </c:spPr>
          </c:marker>
          <c:dLbls>
            <c:dLbl>
              <c:idx val="0"/>
              <c:tx>
                <c:rich>
                  <a:bodyPr/>
                  <a:lstStyle/>
                  <a:p>
                    <a:fld id="{4EF8A391-851A-4CFE-B6FC-F99B24BF6524}" type="CELLRANGE">
                      <a:rPr lang="en-GB"/>
                      <a:pPr/>
                      <a:t>[CELLRANGE]</a:t>
                    </a:fld>
                    <a:r>
                      <a:rPr lang="en-GB" baseline="0"/>
                      <a:t>, </a:t>
                    </a:r>
                    <a:fld id="{3BADA9F9-23D2-421A-8443-70AE4791F7A1}" type="SERIESNAME">
                      <a:rPr lang="en-GB" baseline="0"/>
                      <a:pPr/>
                      <a:t>[SERIES NAME]</a:t>
                    </a:fld>
                    <a:endParaRPr lang="en-GB" baseline="0"/>
                  </a:p>
                </c:rich>
              </c:tx>
              <c:dLblPos val="b"/>
              <c:showLegendKey val="0"/>
              <c:showVal val="0"/>
              <c:showCatName val="0"/>
              <c:showSerName val="1"/>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C5C0-4A55-AD77-3C1C10F7DDC2}"/>
                </c:ext>
              </c:extLst>
            </c:dLbl>
            <c:dLbl>
              <c:idx val="1"/>
              <c:tx>
                <c:rich>
                  <a:bodyPr/>
                  <a:lstStyle/>
                  <a:p>
                    <a:fld id="{7B6E4A11-D1E2-45D5-8812-204AECAC6CC5}" type="CELLRANGE">
                      <a:rPr lang="en-GB"/>
                      <a:pPr/>
                      <a:t>[CELLRANGE]</a:t>
                    </a:fld>
                    <a:r>
                      <a:rPr lang="en-GB" baseline="0"/>
                      <a:t>, </a:t>
                    </a:r>
                    <a:fld id="{380A89C4-85E5-4848-BF6F-262AA34B06CE}" type="SERIESNAME">
                      <a:rPr lang="en-GB" baseline="0"/>
                      <a:pPr/>
                      <a:t>[SERIES NAME]</a:t>
                    </a:fld>
                    <a:endParaRPr lang="en-GB" baseline="0"/>
                  </a:p>
                </c:rich>
              </c:tx>
              <c:dLblPos val="b"/>
              <c:showLegendKey val="0"/>
              <c:showVal val="0"/>
              <c:showCatName val="0"/>
              <c:showSerName val="1"/>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C5C0-4A55-AD77-3C1C10F7DDC2}"/>
                </c:ext>
              </c:extLst>
            </c:dLbl>
            <c:dLbl>
              <c:idx val="2"/>
              <c:tx>
                <c:rich>
                  <a:bodyPr/>
                  <a:lstStyle/>
                  <a:p>
                    <a:fld id="{376B5B2C-DC66-4D89-916D-B5771550FCED}" type="CELLRANGE">
                      <a:rPr lang="en-GB"/>
                      <a:pPr/>
                      <a:t>[CELLRANGE]</a:t>
                    </a:fld>
                    <a:r>
                      <a:rPr lang="en-GB" baseline="0"/>
                      <a:t>, </a:t>
                    </a:r>
                    <a:fld id="{775ACC92-97EA-4059-B3BA-E3C636CD1369}" type="SERIESNAME">
                      <a:rPr lang="en-GB" baseline="0"/>
                      <a:pPr/>
                      <a:t>[SERIES NAME]</a:t>
                    </a:fld>
                    <a:endParaRPr lang="en-GB" baseline="0"/>
                  </a:p>
                </c:rich>
              </c:tx>
              <c:dLblPos val="b"/>
              <c:showLegendKey val="0"/>
              <c:showVal val="0"/>
              <c:showCatName val="0"/>
              <c:showSerName val="1"/>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C5C0-4A55-AD77-3C1C10F7DDC2}"/>
                </c:ext>
              </c:extLst>
            </c:dLbl>
            <c:dLbl>
              <c:idx val="3"/>
              <c:tx>
                <c:rich>
                  <a:bodyPr/>
                  <a:lstStyle/>
                  <a:p>
                    <a:fld id="{0232862D-ECDF-42FC-908A-13E0B1DAACBA}" type="CELLRANGE">
                      <a:rPr lang="en-GB"/>
                      <a:pPr/>
                      <a:t>[CELLRANGE]</a:t>
                    </a:fld>
                    <a:r>
                      <a:rPr lang="en-GB" baseline="0"/>
                      <a:t>, </a:t>
                    </a:r>
                    <a:fld id="{47192237-BE1D-4C78-BF78-C03A25EDBABC}" type="SERIESNAME">
                      <a:rPr lang="en-GB" baseline="0"/>
                      <a:pPr/>
                      <a:t>[SERIES NAME]</a:t>
                    </a:fld>
                    <a:endParaRPr lang="en-GB" baseline="0"/>
                  </a:p>
                </c:rich>
              </c:tx>
              <c:dLblPos val="b"/>
              <c:showLegendKey val="0"/>
              <c:showVal val="0"/>
              <c:showCatName val="0"/>
              <c:showSerName val="1"/>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C5C0-4A55-AD77-3C1C10F7DDC2}"/>
                </c:ext>
              </c:extLst>
            </c:dLbl>
            <c:dLbl>
              <c:idx val="4"/>
              <c:tx>
                <c:rich>
                  <a:bodyPr/>
                  <a:lstStyle/>
                  <a:p>
                    <a:fld id="{0624BA5B-B259-471A-ABCC-D641E3A6818D}" type="CELLRANGE">
                      <a:rPr lang="en-GB"/>
                      <a:pPr/>
                      <a:t>[CELLRANGE]</a:t>
                    </a:fld>
                    <a:r>
                      <a:rPr lang="en-GB" baseline="0"/>
                      <a:t>, </a:t>
                    </a:r>
                    <a:fld id="{C76C5DC7-258A-468E-B8F2-70881342E272}" type="SERIESNAME">
                      <a:rPr lang="en-GB" baseline="0"/>
                      <a:pPr/>
                      <a:t>[SERIES NAME]</a:t>
                    </a:fld>
                    <a:endParaRPr lang="en-GB" baseline="0"/>
                  </a:p>
                </c:rich>
              </c:tx>
              <c:dLblPos val="b"/>
              <c:showLegendKey val="0"/>
              <c:showVal val="0"/>
              <c:showCatName val="0"/>
              <c:showSerName val="1"/>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C5C0-4A55-AD77-3C1C10F7DDC2}"/>
                </c:ext>
              </c:extLst>
            </c:dLbl>
            <c:dLbl>
              <c:idx val="5"/>
              <c:tx>
                <c:rich>
                  <a:bodyPr/>
                  <a:lstStyle/>
                  <a:p>
                    <a:fld id="{A5A6D28C-DB24-413E-91CD-A985C37A13AC}" type="CELLRANGE">
                      <a:rPr lang="en-GB"/>
                      <a:pPr/>
                      <a:t>[CELLRANGE]</a:t>
                    </a:fld>
                    <a:r>
                      <a:rPr lang="en-GB" baseline="0"/>
                      <a:t>, </a:t>
                    </a:r>
                    <a:fld id="{D15A0BA1-DAD7-452B-8731-9B953DD0AAE8}" type="SERIESNAME">
                      <a:rPr lang="en-GB" baseline="0"/>
                      <a:pPr/>
                      <a:t>[SERIES NAME]</a:t>
                    </a:fld>
                    <a:endParaRPr lang="en-GB" baseline="0"/>
                  </a:p>
                </c:rich>
              </c:tx>
              <c:dLblPos val="b"/>
              <c:showLegendKey val="0"/>
              <c:showVal val="0"/>
              <c:showCatName val="0"/>
              <c:showSerName val="1"/>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C5C0-4A55-AD77-3C1C10F7DDC2}"/>
                </c:ext>
              </c:extLst>
            </c:dLbl>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b"/>
            <c:showLegendKey val="0"/>
            <c:showVal val="0"/>
            <c:showCatName val="0"/>
            <c:showSerName val="1"/>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'Chart Data'!$B$53:$B$58</c:f>
              <c:strCache>
                <c:ptCount val="6"/>
                <c:pt idx="0">
                  <c:v>2017/18</c:v>
                </c:pt>
                <c:pt idx="1">
                  <c:v>2018/19</c:v>
                </c:pt>
                <c:pt idx="2">
                  <c:v>2019/20</c:v>
                </c:pt>
                <c:pt idx="3">
                  <c:v>2020/21</c:v>
                </c:pt>
                <c:pt idx="4">
                  <c:v>2021/22</c:v>
                </c:pt>
                <c:pt idx="5">
                  <c:v>2022/23</c:v>
                </c:pt>
              </c:strCache>
            </c:strRef>
          </c:cat>
          <c:val>
            <c:numRef>
              <c:f>'Chart Data'!$D$53:$D$58</c:f>
              <c:numCache>
                <c:formatCode>"£"#,##0</c:formatCode>
                <c:ptCount val="6"/>
                <c:pt idx="0">
                  <c:v>12300227.789999999</c:v>
                </c:pt>
                <c:pt idx="1">
                  <c:v>11198110.119999999</c:v>
                </c:pt>
                <c:pt idx="2">
                  <c:v>13035484.51</c:v>
                </c:pt>
                <c:pt idx="3">
                  <c:v>11111460.699999999</c:v>
                </c:pt>
                <c:pt idx="4">
                  <c:v>12048640.369999999</c:v>
                </c:pt>
                <c:pt idx="5">
                  <c:v>10792643.050000001</c:v>
                </c:pt>
              </c:numCache>
            </c:numRef>
          </c:val>
          <c:smooth val="0"/>
          <c:extLst>
            <c:ext xmlns:c15="http://schemas.microsoft.com/office/drawing/2012/chart" uri="{02D57815-91ED-43cb-92C2-25804820EDAC}">
              <c15:datalabelsRange>
                <c15:f>'Chart Data'!$I$53:$I$58</c15:f>
                <c15:dlblRangeCache>
                  <c:ptCount val="6"/>
                  <c:pt idx="0">
                    <c:v>£12.3m</c:v>
                  </c:pt>
                  <c:pt idx="1">
                    <c:v>£11.2m</c:v>
                  </c:pt>
                  <c:pt idx="2">
                    <c:v>£13m</c:v>
                  </c:pt>
                  <c:pt idx="3">
                    <c:v>£11.1m</c:v>
                  </c:pt>
                  <c:pt idx="4">
                    <c:v>£12m</c:v>
                  </c:pt>
                  <c:pt idx="5">
                    <c:v>£10.8m</c:v>
                  </c:pt>
                </c15:dlblRangeCache>
              </c15:datalabelsRange>
            </c:ext>
            <c:ext xmlns:c16="http://schemas.microsoft.com/office/drawing/2014/chart" uri="{C3380CC4-5D6E-409C-BE32-E72D297353CC}">
              <c16:uniqueId val="{00000001-C5C0-4A55-AD77-3C1C10F7DDC2}"/>
            </c:ext>
          </c:extLst>
        </c:ser>
        <c:ser>
          <c:idx val="2"/>
          <c:order val="2"/>
          <c:tx>
            <c:strRef>
              <c:f>'Chart Data'!$E$52</c:f>
              <c:strCache>
                <c:ptCount val="1"/>
                <c:pt idx="0">
                  <c:v>Total</c:v>
                </c:pt>
              </c:strCache>
            </c:strRef>
          </c:tx>
          <c:spPr>
            <a:ln w="28575" cap="rnd">
              <a:solidFill>
                <a:schemeClr val="accent5">
                  <a:lumMod val="75000"/>
                </a:schemeClr>
              </a:solidFill>
              <a:round/>
            </a:ln>
            <a:effectLst/>
          </c:spPr>
          <c:marker>
            <c:symbol val="circle"/>
            <c:size val="6"/>
            <c:spPr>
              <a:solidFill>
                <a:schemeClr val="accent5">
                  <a:lumMod val="75000"/>
                </a:schemeClr>
              </a:solidFill>
              <a:ln w="9525">
                <a:solidFill>
                  <a:schemeClr val="accent5">
                    <a:lumMod val="75000"/>
                  </a:schemeClr>
                </a:solidFill>
              </a:ln>
              <a:effectLst/>
            </c:spPr>
          </c:marker>
          <c:dLbls>
            <c:dLbl>
              <c:idx val="0"/>
              <c:tx>
                <c:rich>
                  <a:bodyPr/>
                  <a:lstStyle/>
                  <a:p>
                    <a:fld id="{D494B780-9110-47EA-A0F9-3F70DE6BCAE3}" type="CELLRANGE">
                      <a:rPr lang="en-GB"/>
                      <a:pPr/>
                      <a:t>[CELLRANGE]</a:t>
                    </a:fld>
                    <a:r>
                      <a:rPr lang="en-GB" baseline="0"/>
                      <a:t>, </a:t>
                    </a:r>
                    <a:fld id="{D9233875-59E3-47D7-97CF-84E087478744}" type="SERIESNAME">
                      <a:rPr lang="en-GB" baseline="0"/>
                      <a:pPr/>
                      <a:t>[SERIES NAME]</a:t>
                    </a:fld>
                    <a:endParaRPr lang="en-GB" baseline="0"/>
                  </a:p>
                </c:rich>
              </c:tx>
              <c:dLblPos val="t"/>
              <c:showLegendKey val="0"/>
              <c:showVal val="0"/>
              <c:showCatName val="0"/>
              <c:showSerName val="1"/>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C5C0-4A55-AD77-3C1C10F7DDC2}"/>
                </c:ext>
              </c:extLst>
            </c:dLbl>
            <c:dLbl>
              <c:idx val="1"/>
              <c:tx>
                <c:rich>
                  <a:bodyPr/>
                  <a:lstStyle/>
                  <a:p>
                    <a:fld id="{05EE5C2D-3924-4487-B36B-3BE4FA3C9CA7}" type="CELLRANGE">
                      <a:rPr lang="en-GB"/>
                      <a:pPr/>
                      <a:t>[CELLRANGE]</a:t>
                    </a:fld>
                    <a:r>
                      <a:rPr lang="en-GB" baseline="0"/>
                      <a:t>, </a:t>
                    </a:r>
                    <a:fld id="{BA04AD34-EE88-4682-88F1-85322720F239}" type="SERIESNAME">
                      <a:rPr lang="en-GB" baseline="0"/>
                      <a:pPr/>
                      <a:t>[SERIES NAME]</a:t>
                    </a:fld>
                    <a:endParaRPr lang="en-GB" baseline="0"/>
                  </a:p>
                </c:rich>
              </c:tx>
              <c:dLblPos val="t"/>
              <c:showLegendKey val="0"/>
              <c:showVal val="0"/>
              <c:showCatName val="0"/>
              <c:showSerName val="1"/>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C5C0-4A55-AD77-3C1C10F7DDC2}"/>
                </c:ext>
              </c:extLst>
            </c:dLbl>
            <c:dLbl>
              <c:idx val="2"/>
              <c:tx>
                <c:rich>
                  <a:bodyPr/>
                  <a:lstStyle/>
                  <a:p>
                    <a:fld id="{7143139E-7B66-4E13-8392-5EC0244DA08F}" type="CELLRANGE">
                      <a:rPr lang="en-GB"/>
                      <a:pPr/>
                      <a:t>[CELLRANGE]</a:t>
                    </a:fld>
                    <a:r>
                      <a:rPr lang="en-GB" baseline="0"/>
                      <a:t>, </a:t>
                    </a:r>
                    <a:fld id="{479C9AE0-81AF-46FC-B417-22C1062DCFB9}" type="SERIESNAME">
                      <a:rPr lang="en-GB" baseline="0"/>
                      <a:pPr/>
                      <a:t>[SERIES NAME]</a:t>
                    </a:fld>
                    <a:endParaRPr lang="en-GB" baseline="0"/>
                  </a:p>
                </c:rich>
              </c:tx>
              <c:dLblPos val="t"/>
              <c:showLegendKey val="0"/>
              <c:showVal val="0"/>
              <c:showCatName val="0"/>
              <c:showSerName val="1"/>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C5C0-4A55-AD77-3C1C10F7DDC2}"/>
                </c:ext>
              </c:extLst>
            </c:dLbl>
            <c:dLbl>
              <c:idx val="3"/>
              <c:tx>
                <c:rich>
                  <a:bodyPr/>
                  <a:lstStyle/>
                  <a:p>
                    <a:fld id="{7C42C768-B54E-4E9F-A2A6-E0F657BBCE78}" type="CELLRANGE">
                      <a:rPr lang="en-GB"/>
                      <a:pPr/>
                      <a:t>[CELLRANGE]</a:t>
                    </a:fld>
                    <a:r>
                      <a:rPr lang="en-GB" baseline="0"/>
                      <a:t>, </a:t>
                    </a:r>
                    <a:fld id="{20E2BD74-3448-4993-A954-BAA0D561C3B3}" type="SERIESNAME">
                      <a:rPr lang="en-GB" baseline="0"/>
                      <a:pPr/>
                      <a:t>[SERIES NAME]</a:t>
                    </a:fld>
                    <a:endParaRPr lang="en-GB" baseline="0"/>
                  </a:p>
                </c:rich>
              </c:tx>
              <c:dLblPos val="t"/>
              <c:showLegendKey val="0"/>
              <c:showVal val="0"/>
              <c:showCatName val="0"/>
              <c:showSerName val="1"/>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C5C0-4A55-AD77-3C1C10F7DDC2}"/>
                </c:ext>
              </c:extLst>
            </c:dLbl>
            <c:dLbl>
              <c:idx val="4"/>
              <c:tx>
                <c:rich>
                  <a:bodyPr/>
                  <a:lstStyle/>
                  <a:p>
                    <a:fld id="{D2F12C3E-17E5-48F1-9851-6FFFC0152062}" type="CELLRANGE">
                      <a:rPr lang="en-GB"/>
                      <a:pPr/>
                      <a:t>[CELLRANGE]</a:t>
                    </a:fld>
                    <a:r>
                      <a:rPr lang="en-GB" baseline="0"/>
                      <a:t>, </a:t>
                    </a:r>
                    <a:fld id="{8A4DDDBA-3E00-4ED5-B379-867E3246BF5F}" type="SERIESNAME">
                      <a:rPr lang="en-GB" baseline="0"/>
                      <a:pPr/>
                      <a:t>[SERIES NAME]</a:t>
                    </a:fld>
                    <a:endParaRPr lang="en-GB" baseline="0"/>
                  </a:p>
                </c:rich>
              </c:tx>
              <c:dLblPos val="t"/>
              <c:showLegendKey val="0"/>
              <c:showVal val="0"/>
              <c:showCatName val="0"/>
              <c:showSerName val="1"/>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C5C0-4A55-AD77-3C1C10F7DDC2}"/>
                </c:ext>
              </c:extLst>
            </c:dLbl>
            <c:dLbl>
              <c:idx val="5"/>
              <c:tx>
                <c:rich>
                  <a:bodyPr/>
                  <a:lstStyle/>
                  <a:p>
                    <a:fld id="{0DF66019-7EBD-42A9-BB71-C091DC0BC6DD}" type="CELLRANGE">
                      <a:rPr lang="en-GB"/>
                      <a:pPr/>
                      <a:t>[CELLRANGE]</a:t>
                    </a:fld>
                    <a:r>
                      <a:rPr lang="en-GB" baseline="0"/>
                      <a:t>, </a:t>
                    </a:r>
                    <a:fld id="{85EFBF09-6721-437E-A282-3ECCC99CE60C}" type="SERIESNAME">
                      <a:rPr lang="en-GB" baseline="0"/>
                      <a:pPr/>
                      <a:t>[SERIES NAME]</a:t>
                    </a:fld>
                    <a:endParaRPr lang="en-GB" baseline="0"/>
                  </a:p>
                </c:rich>
              </c:tx>
              <c:dLblPos val="t"/>
              <c:showLegendKey val="0"/>
              <c:showVal val="0"/>
              <c:showCatName val="0"/>
              <c:showSerName val="1"/>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C5C0-4A55-AD77-3C1C10F7DDC2}"/>
                </c:ext>
              </c:extLst>
            </c:dLbl>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t"/>
            <c:showLegendKey val="0"/>
            <c:showVal val="0"/>
            <c:showCatName val="0"/>
            <c:showSerName val="1"/>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'Chart Data'!$B$53:$B$58</c:f>
              <c:strCache>
                <c:ptCount val="6"/>
                <c:pt idx="0">
                  <c:v>2017/18</c:v>
                </c:pt>
                <c:pt idx="1">
                  <c:v>2018/19</c:v>
                </c:pt>
                <c:pt idx="2">
                  <c:v>2019/20</c:v>
                </c:pt>
                <c:pt idx="3">
                  <c:v>2020/21</c:v>
                </c:pt>
                <c:pt idx="4">
                  <c:v>2021/22</c:v>
                </c:pt>
                <c:pt idx="5">
                  <c:v>2022/23</c:v>
                </c:pt>
              </c:strCache>
            </c:strRef>
          </c:cat>
          <c:val>
            <c:numRef>
              <c:f>'Chart Data'!$E$53:$E$58</c:f>
              <c:numCache>
                <c:formatCode>"£"#,##0</c:formatCode>
                <c:ptCount val="6"/>
                <c:pt idx="0">
                  <c:v>26682641.960000001</c:v>
                </c:pt>
                <c:pt idx="1">
                  <c:v>26112526.289999999</c:v>
                </c:pt>
                <c:pt idx="2">
                  <c:v>28284668.369999997</c:v>
                </c:pt>
                <c:pt idx="3">
                  <c:v>27321952.100000001</c:v>
                </c:pt>
                <c:pt idx="4">
                  <c:v>25624001.979999997</c:v>
                </c:pt>
                <c:pt idx="5">
                  <c:v>28660625.857016802</c:v>
                </c:pt>
              </c:numCache>
            </c:numRef>
          </c:val>
          <c:smooth val="0"/>
          <c:extLst>
            <c:ext xmlns:c15="http://schemas.microsoft.com/office/drawing/2012/chart" uri="{02D57815-91ED-43cb-92C2-25804820EDAC}">
              <c15:datalabelsRange>
                <c15:f>'Chart Data'!$J$53:$J$58</c15:f>
                <c15:dlblRangeCache>
                  <c:ptCount val="6"/>
                  <c:pt idx="0">
                    <c:v>£26.7m</c:v>
                  </c:pt>
                  <c:pt idx="1">
                    <c:v>£26.1m</c:v>
                  </c:pt>
                  <c:pt idx="2">
                    <c:v>£28.3m</c:v>
                  </c:pt>
                  <c:pt idx="3">
                    <c:v>£27.3m</c:v>
                  </c:pt>
                  <c:pt idx="4">
                    <c:v>£25.6m</c:v>
                  </c:pt>
                  <c:pt idx="5">
                    <c:v>£28.7m</c:v>
                  </c:pt>
                </c15:dlblRangeCache>
              </c15:datalabelsRange>
            </c:ext>
            <c:ext xmlns:c16="http://schemas.microsoft.com/office/drawing/2014/chart" uri="{C3380CC4-5D6E-409C-BE32-E72D297353CC}">
              <c16:uniqueId val="{00000002-C5C0-4A55-AD77-3C1C10F7DDC2}"/>
            </c:ext>
          </c:extLst>
        </c:ser>
        <c:dLbls>
          <c:dLblPos val="t"/>
          <c:showLegendKey val="0"/>
          <c:showVal val="1"/>
          <c:showCatName val="0"/>
          <c:showSerName val="0"/>
          <c:showPercent val="0"/>
          <c:showBubbleSize val="0"/>
        </c:dLbls>
        <c:marker val="1"/>
        <c:smooth val="0"/>
        <c:axId val="1061594351"/>
        <c:axId val="1061594831"/>
      </c:lineChart>
      <c:catAx>
        <c:axId val="10615943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061594831"/>
        <c:crosses val="autoZero"/>
        <c:auto val="1"/>
        <c:lblAlgn val="ctr"/>
        <c:lblOffset val="100"/>
        <c:noMultiLvlLbl val="0"/>
      </c:catAx>
      <c:valAx>
        <c:axId val="1061594831"/>
        <c:scaling>
          <c:orientation val="minMax"/>
        </c:scaling>
        <c:delete val="1"/>
        <c:axPos val="l"/>
        <c:numFmt formatCode="&quot;£&quot;#,##0" sourceLinked="1"/>
        <c:majorTickMark val="none"/>
        <c:minorTickMark val="none"/>
        <c:tickLblPos val="nextTo"/>
        <c:crossAx val="10615943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5">
                <a:lumMod val="75000"/>
              </a:schemeClr>
            </a:solidFill>
            <a:ln>
              <a:noFill/>
            </a:ln>
            <a:effectLst/>
          </c:spPr>
          <c:invertIfNegative val="0"/>
          <c:dPt>
            <c:idx val="6"/>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01-0451-4675-9C2E-A3877061D569}"/>
              </c:ext>
            </c:extLst>
          </c:dPt>
          <c:dPt>
            <c:idx val="7"/>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02-0451-4675-9C2E-A3877061D569}"/>
              </c:ext>
            </c:extLst>
          </c:dPt>
          <c:dPt>
            <c:idx val="8"/>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03-0451-4675-9C2E-A3877061D569}"/>
              </c:ext>
            </c:extLst>
          </c:dPt>
          <c:dPt>
            <c:idx val="9"/>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04-0451-4675-9C2E-A3877061D569}"/>
              </c:ext>
            </c:extLst>
          </c:dPt>
          <c:dPt>
            <c:idx val="10"/>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05-0451-4675-9C2E-A3877061D569}"/>
              </c:ext>
            </c:extLst>
          </c:dPt>
          <c:dPt>
            <c:idx val="11"/>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06-0451-4675-9C2E-A3877061D569}"/>
              </c:ext>
            </c:extLst>
          </c:dPt>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'Chart Data'!$B$62:$C$73</c:f>
              <c:multiLvlStrCache>
                <c:ptCount val="12"/>
                <c:lvl>
                  <c:pt idx="0">
                    <c:v>2017/18</c:v>
                  </c:pt>
                  <c:pt idx="1">
                    <c:v>2018/19</c:v>
                  </c:pt>
                  <c:pt idx="2">
                    <c:v>2019/20</c:v>
                  </c:pt>
                  <c:pt idx="3">
                    <c:v>2020/21</c:v>
                  </c:pt>
                  <c:pt idx="4">
                    <c:v>2021/22</c:v>
                  </c:pt>
                  <c:pt idx="5">
                    <c:v>2022/23</c:v>
                  </c:pt>
                  <c:pt idx="6">
                    <c:v>2017/18</c:v>
                  </c:pt>
                  <c:pt idx="7">
                    <c:v>2018/19</c:v>
                  </c:pt>
                  <c:pt idx="8">
                    <c:v>2019/20</c:v>
                  </c:pt>
                  <c:pt idx="9">
                    <c:v>2020/21</c:v>
                  </c:pt>
                  <c:pt idx="10">
                    <c:v>2021/22</c:v>
                  </c:pt>
                  <c:pt idx="11">
                    <c:v>2022/23</c:v>
                  </c:pt>
                </c:lvl>
                <c:lvl>
                  <c:pt idx="0">
                    <c:v>Total Clients</c:v>
                  </c:pt>
                  <c:pt idx="6">
                    <c:v>New Clients</c:v>
                  </c:pt>
                </c:lvl>
              </c:multiLvlStrCache>
            </c:multiLvlStrRef>
          </c:cat>
          <c:val>
            <c:numRef>
              <c:f>'Chart Data'!$D$62:$D$73</c:f>
              <c:numCache>
                <c:formatCode>_-* #,##0_-;\-* #,##0_-;_-* "-"??_-;_-@_-</c:formatCode>
                <c:ptCount val="12"/>
                <c:pt idx="0">
                  <c:v>164415</c:v>
                </c:pt>
                <c:pt idx="1">
                  <c:v>244637</c:v>
                </c:pt>
                <c:pt idx="2">
                  <c:v>249108.245</c:v>
                </c:pt>
                <c:pt idx="3">
                  <c:v>209758.35</c:v>
                </c:pt>
                <c:pt idx="4">
                  <c:v>239265.0962</c:v>
                </c:pt>
                <c:pt idx="5">
                  <c:v>294666</c:v>
                </c:pt>
                <c:pt idx="6">
                  <c:v>99017</c:v>
                </c:pt>
                <c:pt idx="7">
                  <c:v>68653</c:v>
                </c:pt>
                <c:pt idx="8">
                  <c:v>104911.72500000001</c:v>
                </c:pt>
                <c:pt idx="9">
                  <c:v>138697.15</c:v>
                </c:pt>
                <c:pt idx="10">
                  <c:v>152456.50779999999</c:v>
                </c:pt>
                <c:pt idx="11">
                  <c:v>171339</c:v>
                </c:pt>
              </c:numCache>
            </c:numRef>
          </c:val>
          <c:extLst>
            <c:ext xmlns:c16="http://schemas.microsoft.com/office/drawing/2014/chart" uri="{C3380CC4-5D6E-409C-BE32-E72D297353CC}">
              <c16:uniqueId val="{00000000-0451-4675-9C2E-A3877061D569}"/>
            </c:ext>
          </c:extLst>
        </c:ser>
        <c:dLbls>
          <c:dLblPos val="outEnd"/>
          <c:showLegendKey val="0"/>
          <c:showVal val="1"/>
          <c:showCatName val="0"/>
          <c:showSerName val="0"/>
          <c:showPercent val="0"/>
          <c:showBubbleSize val="0"/>
        </c:dLbls>
        <c:gapWidth val="219"/>
        <c:overlap val="-27"/>
        <c:axId val="73441456"/>
        <c:axId val="73416496"/>
      </c:barChart>
      <c:catAx>
        <c:axId val="734414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73416496"/>
        <c:crosses val="autoZero"/>
        <c:auto val="1"/>
        <c:lblAlgn val="ctr"/>
        <c:lblOffset val="100"/>
        <c:noMultiLvlLbl val="0"/>
      </c:catAx>
      <c:valAx>
        <c:axId val="73416496"/>
        <c:scaling>
          <c:orientation val="minMax"/>
        </c:scaling>
        <c:delete val="1"/>
        <c:axPos val="l"/>
        <c:numFmt formatCode="_-* #,##0_-;\-* #,##0_-;_-* &quot;-&quot;??_-;_-@_-" sourceLinked="1"/>
        <c:majorTickMark val="none"/>
        <c:minorTickMark val="none"/>
        <c:tickLblPos val="nextTo"/>
        <c:crossAx val="734414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'Chart Data'!$C$76</c:f>
              <c:strCache>
                <c:ptCount val="1"/>
                <c:pt idx="0">
                  <c:v>Email/Web/Webchat</c:v>
                </c:pt>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Data'!$B$77:$B$82</c:f>
              <c:strCache>
                <c:ptCount val="6"/>
                <c:pt idx="0">
                  <c:v>2017/18</c:v>
                </c:pt>
                <c:pt idx="1">
                  <c:v>2018/19</c:v>
                </c:pt>
                <c:pt idx="2">
                  <c:v>2019/20</c:v>
                </c:pt>
                <c:pt idx="3">
                  <c:v>2020/21</c:v>
                </c:pt>
                <c:pt idx="4">
                  <c:v>2021/22</c:v>
                </c:pt>
                <c:pt idx="5">
                  <c:v>2022/23</c:v>
                </c:pt>
              </c:strCache>
            </c:strRef>
          </c:cat>
          <c:val>
            <c:numRef>
              <c:f>'Chart Data'!$C$77:$C$82</c:f>
              <c:numCache>
                <c:formatCode>0%</c:formatCode>
                <c:ptCount val="6"/>
                <c:pt idx="0">
                  <c:v>8.452829842475619E-2</c:v>
                </c:pt>
                <c:pt idx="1">
                  <c:v>0.14831417604122857</c:v>
                </c:pt>
                <c:pt idx="2">
                  <c:v>9.938819120708732E-2</c:v>
                </c:pt>
                <c:pt idx="3">
                  <c:v>0.54385205571755912</c:v>
                </c:pt>
                <c:pt idx="4">
                  <c:v>0.22685070467892493</c:v>
                </c:pt>
                <c:pt idx="5">
                  <c:v>0.30424055317614462</c:v>
                </c:pt>
              </c:numCache>
            </c:numRef>
          </c:val>
          <c:extLst>
            <c:ext xmlns:c16="http://schemas.microsoft.com/office/drawing/2014/chart" uri="{C3380CC4-5D6E-409C-BE32-E72D297353CC}">
              <c16:uniqueId val="{00000000-AA87-4774-AB9F-9E2E89F5FFFB}"/>
            </c:ext>
          </c:extLst>
        </c:ser>
        <c:ser>
          <c:idx val="1"/>
          <c:order val="1"/>
          <c:tx>
            <c:strRef>
              <c:f>'Chart Data'!$D$76</c:f>
              <c:strCache>
                <c:ptCount val="1"/>
                <c:pt idx="0">
                  <c:v>Face-to-face</c:v>
                </c:pt>
              </c:strCache>
            </c:strRef>
          </c:tx>
          <c:spPr>
            <a:solidFill>
              <a:schemeClr val="bg1">
                <a:lumMod val="65000"/>
              </a:schemeClr>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Data'!$B$77:$B$82</c:f>
              <c:strCache>
                <c:ptCount val="6"/>
                <c:pt idx="0">
                  <c:v>2017/18</c:v>
                </c:pt>
                <c:pt idx="1">
                  <c:v>2018/19</c:v>
                </c:pt>
                <c:pt idx="2">
                  <c:v>2019/20</c:v>
                </c:pt>
                <c:pt idx="3">
                  <c:v>2020/21</c:v>
                </c:pt>
                <c:pt idx="4">
                  <c:v>2021/22</c:v>
                </c:pt>
                <c:pt idx="5">
                  <c:v>2022/23</c:v>
                </c:pt>
              </c:strCache>
            </c:strRef>
          </c:cat>
          <c:val>
            <c:numRef>
              <c:f>'Chart Data'!$D$77:$D$82</c:f>
              <c:numCache>
                <c:formatCode>0%</c:formatCode>
                <c:ptCount val="6"/>
                <c:pt idx="0">
                  <c:v>0.59434948944485733</c:v>
                </c:pt>
                <c:pt idx="1">
                  <c:v>0.55053212728463352</c:v>
                </c:pt>
                <c:pt idx="2">
                  <c:v>0.48226513885989519</c:v>
                </c:pt>
                <c:pt idx="3">
                  <c:v>2.1363051634758958E-2</c:v>
                </c:pt>
                <c:pt idx="4">
                  <c:v>0.12384815969442295</c:v>
                </c:pt>
                <c:pt idx="5">
                  <c:v>0.14860598852399901</c:v>
                </c:pt>
              </c:numCache>
            </c:numRef>
          </c:val>
          <c:extLst>
            <c:ext xmlns:c16="http://schemas.microsoft.com/office/drawing/2014/chart" uri="{C3380CC4-5D6E-409C-BE32-E72D297353CC}">
              <c16:uniqueId val="{00000001-AA87-4774-AB9F-9E2E89F5FFFB}"/>
            </c:ext>
          </c:extLst>
        </c:ser>
        <c:ser>
          <c:idx val="2"/>
          <c:order val="2"/>
          <c:tx>
            <c:strRef>
              <c:f>'Chart Data'!$E$76</c:f>
              <c:strCache>
                <c:ptCount val="1"/>
                <c:pt idx="0">
                  <c:v>Telephone</c:v>
                </c:pt>
              </c:strCache>
            </c:strRef>
          </c:tx>
          <c:spPr>
            <a:solidFill>
              <a:schemeClr val="accent5">
                <a:lumMod val="75000"/>
              </a:schemeClr>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Data'!$B$77:$B$82</c:f>
              <c:strCache>
                <c:ptCount val="6"/>
                <c:pt idx="0">
                  <c:v>2017/18</c:v>
                </c:pt>
                <c:pt idx="1">
                  <c:v>2018/19</c:v>
                </c:pt>
                <c:pt idx="2">
                  <c:v>2019/20</c:v>
                </c:pt>
                <c:pt idx="3">
                  <c:v>2020/21</c:v>
                </c:pt>
                <c:pt idx="4">
                  <c:v>2021/22</c:v>
                </c:pt>
                <c:pt idx="5">
                  <c:v>2022/23</c:v>
                </c:pt>
              </c:strCache>
            </c:strRef>
          </c:cat>
          <c:val>
            <c:numRef>
              <c:f>'Chart Data'!$E$77:$E$82</c:f>
              <c:numCache>
                <c:formatCode>0%</c:formatCode>
                <c:ptCount val="6"/>
                <c:pt idx="0">
                  <c:v>0.3211222121303865</c:v>
                </c:pt>
                <c:pt idx="1">
                  <c:v>0.30115369667413794</c:v>
                </c:pt>
                <c:pt idx="2">
                  <c:v>0.38404099612667175</c:v>
                </c:pt>
                <c:pt idx="3">
                  <c:v>0.40405533440774993</c:v>
                </c:pt>
                <c:pt idx="4">
                  <c:v>0.59453946515070866</c:v>
                </c:pt>
                <c:pt idx="5">
                  <c:v>0.50718357173133255</c:v>
                </c:pt>
              </c:numCache>
            </c:numRef>
          </c:val>
          <c:extLst>
            <c:ext xmlns:c16="http://schemas.microsoft.com/office/drawing/2014/chart" uri="{C3380CC4-5D6E-409C-BE32-E72D297353CC}">
              <c16:uniqueId val="{00000002-AA87-4774-AB9F-9E2E89F5FFFB}"/>
            </c:ext>
          </c:extLst>
        </c:ser>
        <c:ser>
          <c:idx val="3"/>
          <c:order val="3"/>
          <c:tx>
            <c:strRef>
              <c:f>'Chart Data'!$F$76</c:f>
              <c:strCache>
                <c:ptCount val="1"/>
                <c:pt idx="0">
                  <c:v>Other</c:v>
                </c:pt>
              </c:strCache>
            </c:strRef>
          </c:tx>
          <c:spPr>
            <a:solidFill>
              <a:schemeClr val="accent5">
                <a:lumMod val="20000"/>
                <a:lumOff val="80000"/>
              </a:schemeClr>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Data'!$B$77:$B$82</c:f>
              <c:strCache>
                <c:ptCount val="6"/>
                <c:pt idx="0">
                  <c:v>2017/18</c:v>
                </c:pt>
                <c:pt idx="1">
                  <c:v>2018/19</c:v>
                </c:pt>
                <c:pt idx="2">
                  <c:v>2019/20</c:v>
                </c:pt>
                <c:pt idx="3">
                  <c:v>2020/21</c:v>
                </c:pt>
                <c:pt idx="4">
                  <c:v>2021/22</c:v>
                </c:pt>
                <c:pt idx="5">
                  <c:v>2022/23</c:v>
                </c:pt>
              </c:strCache>
            </c:strRef>
          </c:cat>
          <c:val>
            <c:numRef>
              <c:f>'Chart Data'!$F$77:$F$82</c:f>
              <c:numCache>
                <c:formatCode>0%</c:formatCode>
                <c:ptCount val="6"/>
                <c:pt idx="0">
                  <c:v>0</c:v>
                </c:pt>
                <c:pt idx="1">
                  <c:v>0</c:v>
                </c:pt>
                <c:pt idx="2">
                  <c:v>3.4305673806345506E-2</c:v>
                </c:pt>
                <c:pt idx="3">
                  <c:v>3.0729558239931655E-2</c:v>
                </c:pt>
                <c:pt idx="4">
                  <c:v>5.4761670475943408E-2</c:v>
                </c:pt>
                <c:pt idx="5">
                  <c:v>3.996988656852387E-2</c:v>
                </c:pt>
              </c:numCache>
            </c:numRef>
          </c:val>
          <c:extLst>
            <c:ext xmlns:c16="http://schemas.microsoft.com/office/drawing/2014/chart" uri="{C3380CC4-5D6E-409C-BE32-E72D297353CC}">
              <c16:uniqueId val="{00000003-AA87-4774-AB9F-9E2E89F5FFFB}"/>
            </c:ext>
          </c:extLst>
        </c:ser>
        <c:dLbls>
          <c:dLblPos val="ctr"/>
          <c:showLegendKey val="0"/>
          <c:showVal val="1"/>
          <c:showCatName val="0"/>
          <c:showSerName val="0"/>
          <c:showPercent val="0"/>
          <c:showBubbleSize val="0"/>
        </c:dLbls>
        <c:gapWidth val="150"/>
        <c:overlap val="100"/>
        <c:axId val="1762276208"/>
        <c:axId val="1304418688"/>
      </c:barChart>
      <c:catAx>
        <c:axId val="17622762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304418688"/>
        <c:crosses val="autoZero"/>
        <c:auto val="1"/>
        <c:lblAlgn val="ctr"/>
        <c:lblOffset val="100"/>
        <c:noMultiLvlLbl val="0"/>
      </c:catAx>
      <c:valAx>
        <c:axId val="1304418688"/>
        <c:scaling>
          <c:orientation val="minMax"/>
          <c:max val="1"/>
        </c:scaling>
        <c:delete val="1"/>
        <c:axPos val="l"/>
        <c:numFmt formatCode="0%" sourceLinked="1"/>
        <c:majorTickMark val="none"/>
        <c:minorTickMark val="none"/>
        <c:tickLblPos val="nextTo"/>
        <c:crossAx val="17622762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'Chart Data'!$B$87</c:f>
              <c:strCache>
                <c:ptCount val="1"/>
                <c:pt idx="0">
                  <c:v>Verified Financial Gain</c:v>
                </c:pt>
              </c:strCache>
            </c:strRef>
          </c:tx>
          <c:spPr>
            <a:ln w="28575" cap="rnd">
              <a:solidFill>
                <a:schemeClr val="accent5">
                  <a:lumMod val="40000"/>
                  <a:lumOff val="60000"/>
                </a:schemeClr>
              </a:solidFill>
              <a:round/>
            </a:ln>
            <a:effectLst/>
          </c:spPr>
          <c:marker>
            <c:symbol val="circle"/>
            <c:size val="5"/>
            <c:spPr>
              <a:solidFill>
                <a:schemeClr val="accent5">
                  <a:lumMod val="75000"/>
                </a:schemeClr>
              </a:solidFill>
              <a:ln w="9525">
                <a:solidFill>
                  <a:schemeClr val="accent5">
                    <a:lumMod val="75000"/>
                  </a:schemeClr>
                </a:solidFill>
              </a:ln>
              <a:effectLst/>
            </c:spPr>
          </c:marker>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Data'!$C$86:$H$86</c:f>
              <c:strCache>
                <c:ptCount val="6"/>
                <c:pt idx="0">
                  <c:v>2017/18</c:v>
                </c:pt>
                <c:pt idx="1">
                  <c:v>2018/19</c:v>
                </c:pt>
                <c:pt idx="2">
                  <c:v>2019/20</c:v>
                </c:pt>
                <c:pt idx="3">
                  <c:v>2020/21</c:v>
                </c:pt>
                <c:pt idx="4">
                  <c:v>2021/22</c:v>
                </c:pt>
                <c:pt idx="5">
                  <c:v>2022/23</c:v>
                </c:pt>
              </c:strCache>
            </c:strRef>
          </c:cat>
          <c:val>
            <c:numRef>
              <c:f>'Chart Data'!$C$87:$H$87</c:f>
              <c:numCache>
                <c:formatCode>"£"#,##0</c:formatCode>
                <c:ptCount val="6"/>
                <c:pt idx="0">
                  <c:v>301791232.73000002</c:v>
                </c:pt>
                <c:pt idx="1">
                  <c:v>318873119.22338003</c:v>
                </c:pt>
                <c:pt idx="2">
                  <c:v>375699600.13479996</c:v>
                </c:pt>
                <c:pt idx="3">
                  <c:v>315556037.99427497</c:v>
                </c:pt>
                <c:pt idx="4">
                  <c:v>275980808.93973899</c:v>
                </c:pt>
                <c:pt idx="5">
                  <c:v>330545745.58939999</c:v>
                </c:pt>
              </c:numCache>
            </c:numRef>
          </c:val>
          <c:smooth val="0"/>
          <c:extLst>
            <c:ext xmlns:c16="http://schemas.microsoft.com/office/drawing/2014/chart" uri="{C3380CC4-5D6E-409C-BE32-E72D297353CC}">
              <c16:uniqueId val="{00000000-B1E2-4F7F-98EF-F8EB60F1A85A}"/>
            </c:ext>
          </c:extLst>
        </c:ser>
        <c:dLbls>
          <c:dLblPos val="t"/>
          <c:showLegendKey val="0"/>
          <c:showVal val="1"/>
          <c:showCatName val="0"/>
          <c:showSerName val="0"/>
          <c:showPercent val="0"/>
          <c:showBubbleSize val="0"/>
        </c:dLbls>
        <c:marker val="1"/>
        <c:smooth val="0"/>
        <c:axId val="1277966464"/>
        <c:axId val="1277965504"/>
      </c:lineChart>
      <c:catAx>
        <c:axId val="1277966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277965504"/>
        <c:crosses val="autoZero"/>
        <c:auto val="1"/>
        <c:lblAlgn val="ctr"/>
        <c:lblOffset val="100"/>
        <c:noMultiLvlLbl val="0"/>
      </c:catAx>
      <c:valAx>
        <c:axId val="1277965504"/>
        <c:scaling>
          <c:orientation val="minMax"/>
        </c:scaling>
        <c:delete val="1"/>
        <c:axPos val="l"/>
        <c:numFmt formatCode="&quot;£&quot;#,##0" sourceLinked="1"/>
        <c:majorTickMark val="none"/>
        <c:minorTickMark val="none"/>
        <c:tickLblPos val="nextTo"/>
        <c:crossAx val="12779664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2"/>
          <c:order val="0"/>
          <c:tx>
            <c:strRef>
              <c:f>'Chart Data'!$E$91</c:f>
              <c:strCache>
                <c:ptCount val="1"/>
                <c:pt idx="0">
                  <c:v>2022/23</c:v>
                </c:pt>
              </c:strCache>
            </c:strRef>
          </c:tx>
          <c:spPr>
            <a:solidFill>
              <a:schemeClr val="accent5">
                <a:lumMod val="75000"/>
              </a:schemeClr>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Data'!$B$92:$B$93</c:f>
              <c:strCache>
                <c:ptCount val="2"/>
                <c:pt idx="0">
                  <c:v>Total Local Authority Funding</c:v>
                </c:pt>
                <c:pt idx="1">
                  <c:v>Total Verified Financial Gain</c:v>
                </c:pt>
              </c:strCache>
            </c:strRef>
          </c:cat>
          <c:val>
            <c:numRef>
              <c:f>'Chart Data'!$E$92:$E$93</c:f>
              <c:numCache>
                <c:formatCode>"£"#,##0</c:formatCode>
                <c:ptCount val="2"/>
                <c:pt idx="0">
                  <c:v>17703276.807016801</c:v>
                </c:pt>
                <c:pt idx="1">
                  <c:v>230619704.86999997</c:v>
                </c:pt>
              </c:numCache>
            </c:numRef>
          </c:val>
          <c:extLst>
            <c:ext xmlns:c16="http://schemas.microsoft.com/office/drawing/2014/chart" uri="{C3380CC4-5D6E-409C-BE32-E72D297353CC}">
              <c16:uniqueId val="{00000002-F81B-4172-8DE3-1F98750A92E0}"/>
            </c:ext>
          </c:extLst>
        </c:ser>
        <c:ser>
          <c:idx val="1"/>
          <c:order val="1"/>
          <c:tx>
            <c:strRef>
              <c:f>'Chart Data'!$D$91</c:f>
              <c:strCache>
                <c:ptCount val="1"/>
                <c:pt idx="0">
                  <c:v>2021/22</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Data'!$B$92:$B$93</c:f>
              <c:strCache>
                <c:ptCount val="2"/>
                <c:pt idx="0">
                  <c:v>Total Local Authority Funding</c:v>
                </c:pt>
                <c:pt idx="1">
                  <c:v>Total Verified Financial Gain</c:v>
                </c:pt>
              </c:strCache>
            </c:strRef>
          </c:cat>
          <c:val>
            <c:numRef>
              <c:f>'Chart Data'!$D$92:$D$93</c:f>
              <c:numCache>
                <c:formatCode>"£"#,##0</c:formatCode>
                <c:ptCount val="2"/>
                <c:pt idx="0">
                  <c:v>13575361.609999999</c:v>
                </c:pt>
                <c:pt idx="1">
                  <c:v>178128664.98576</c:v>
                </c:pt>
              </c:numCache>
            </c:numRef>
          </c:val>
          <c:extLst>
            <c:ext xmlns:c16="http://schemas.microsoft.com/office/drawing/2014/chart" uri="{C3380CC4-5D6E-409C-BE32-E72D297353CC}">
              <c16:uniqueId val="{00000001-F81B-4172-8DE3-1F98750A92E0}"/>
            </c:ext>
          </c:extLst>
        </c:ser>
        <c:ser>
          <c:idx val="0"/>
          <c:order val="2"/>
          <c:tx>
            <c:strRef>
              <c:f>'Chart Data'!$C$91</c:f>
              <c:strCache>
                <c:ptCount val="1"/>
                <c:pt idx="0">
                  <c:v>2020/21</c:v>
                </c:pt>
              </c:strCache>
            </c:strRef>
          </c:tx>
          <c:spPr>
            <a:solidFill>
              <a:schemeClr val="accent5">
                <a:lumMod val="40000"/>
                <a:lumOff val="60000"/>
              </a:schemeClr>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Data'!$B$92:$B$93</c:f>
              <c:strCache>
                <c:ptCount val="2"/>
                <c:pt idx="0">
                  <c:v>Total Local Authority Funding</c:v>
                </c:pt>
                <c:pt idx="1">
                  <c:v>Total Verified Financial Gain</c:v>
                </c:pt>
              </c:strCache>
            </c:strRef>
          </c:cat>
          <c:val>
            <c:numRef>
              <c:f>'Chart Data'!$C$92:$C$93</c:f>
              <c:numCache>
                <c:formatCode>"£"#,##0</c:formatCode>
                <c:ptCount val="2"/>
                <c:pt idx="0">
                  <c:v>16210491.4</c:v>
                </c:pt>
                <c:pt idx="1">
                  <c:v>193655942.9172</c:v>
                </c:pt>
              </c:numCache>
            </c:numRef>
          </c:val>
          <c:extLst>
            <c:ext xmlns:c16="http://schemas.microsoft.com/office/drawing/2014/chart" uri="{C3380CC4-5D6E-409C-BE32-E72D297353CC}">
              <c16:uniqueId val="{00000000-F81B-4172-8DE3-1F98750A92E0}"/>
            </c:ext>
          </c:extLst>
        </c:ser>
        <c:dLbls>
          <c:dLblPos val="outEnd"/>
          <c:showLegendKey val="0"/>
          <c:showVal val="1"/>
          <c:showCatName val="0"/>
          <c:showSerName val="0"/>
          <c:showPercent val="0"/>
          <c:showBubbleSize val="0"/>
        </c:dLbls>
        <c:gapWidth val="182"/>
        <c:axId val="1104602000"/>
        <c:axId val="1104600560"/>
      </c:barChart>
      <c:catAx>
        <c:axId val="110460200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104600560"/>
        <c:crosses val="autoZero"/>
        <c:auto val="1"/>
        <c:lblAlgn val="ctr"/>
        <c:lblOffset val="100"/>
        <c:noMultiLvlLbl val="0"/>
      </c:catAx>
      <c:valAx>
        <c:axId val="1104600560"/>
        <c:scaling>
          <c:orientation val="minMax"/>
          <c:max val="258000000"/>
        </c:scaling>
        <c:delete val="1"/>
        <c:axPos val="b"/>
        <c:numFmt formatCode="&quot;£&quot;#,##0" sourceLinked="1"/>
        <c:majorTickMark val="none"/>
        <c:minorTickMark val="none"/>
        <c:tickLblPos val="nextTo"/>
        <c:crossAx val="11046020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withinLinearReversed" id="25">
  <a:schemeClr val="accent5"/>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598805</xdr:colOff>
      <xdr:row>3</xdr:row>
      <xdr:rowOff>88265</xdr:rowOff>
    </xdr:to>
    <xdr:pic>
      <xdr:nvPicPr>
        <xdr:cNvPr id="2" name="Picture 1" descr="Description: Description: Description: IS Logo (2)">
          <a:extLst>
            <a:ext uri="{FF2B5EF4-FFF2-40B4-BE49-F238E27FC236}">
              <a16:creationId xmlns:a16="http://schemas.microsoft.com/office/drawing/2014/main" id="{3D54C634-F672-4F41-9C1F-32A91255AEC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4850" y="0"/>
          <a:ext cx="1208405" cy="78359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2</xdr:row>
      <xdr:rowOff>63500</xdr:rowOff>
    </xdr:from>
    <xdr:to>
      <xdr:col>10</xdr:col>
      <xdr:colOff>72600</xdr:colOff>
      <xdr:row>21</xdr:row>
      <xdr:rowOff>164650</xdr:rowOff>
    </xdr:to>
    <xdr:graphicFrame macro="">
      <xdr:nvGraphicFramePr>
        <xdr:cNvPr id="2" name="Chart 1" descr="Chart showing the proportion of 2022/23 money and welfare rights advice clients by gender compared with the proportion of the Scottish population (SHS 2020/21) by gender. It shows that gender make up of clients is the same as in the Scottish population.">
          <a:extLst>
            <a:ext uri="{FF2B5EF4-FFF2-40B4-BE49-F238E27FC236}">
              <a16:creationId xmlns:a16="http://schemas.microsoft.com/office/drawing/2014/main" id="{36C4435D-76D3-4680-A21B-35D2991668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190500</xdr:colOff>
      <xdr:row>2</xdr:row>
      <xdr:rowOff>63500</xdr:rowOff>
    </xdr:from>
    <xdr:to>
      <xdr:col>10</xdr:col>
      <xdr:colOff>34500</xdr:colOff>
      <xdr:row>21</xdr:row>
      <xdr:rowOff>164650</xdr:rowOff>
    </xdr:to>
    <xdr:graphicFrame macro="">
      <xdr:nvGraphicFramePr>
        <xdr:cNvPr id="2" name="Chart 1" descr="Chart showing the proportion of money and welfare rights advice clients by age in 2020/21 to 2022/23. It shows that the age of clients has gotten older over the past three years.">
          <a:extLst>
            <a:ext uri="{FF2B5EF4-FFF2-40B4-BE49-F238E27FC236}">
              <a16:creationId xmlns:a16="http://schemas.microsoft.com/office/drawing/2014/main" id="{42E1758B-F3DA-490F-B86C-FF3593BBC9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165100</xdr:colOff>
      <xdr:row>2</xdr:row>
      <xdr:rowOff>50800</xdr:rowOff>
    </xdr:from>
    <xdr:to>
      <xdr:col>10</xdr:col>
      <xdr:colOff>9100</xdr:colOff>
      <xdr:row>21</xdr:row>
      <xdr:rowOff>151950</xdr:rowOff>
    </xdr:to>
    <xdr:graphicFrame macro="">
      <xdr:nvGraphicFramePr>
        <xdr:cNvPr id="2" name="Chart 1" descr="Chart showing the proportion of 2022/23 money and welfare rights advice clients by ethnicity compared with the proportion of the Scottish population (SHS 2020/21) by ethnicity. It shows that there was a higher proportion of clients from minority ethnic groups than in the population.">
          <a:extLst>
            <a:ext uri="{FF2B5EF4-FFF2-40B4-BE49-F238E27FC236}">
              <a16:creationId xmlns:a16="http://schemas.microsoft.com/office/drawing/2014/main" id="{1522A9F8-BE20-4CC0-BA83-9C3ECF1FF2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266700</xdr:colOff>
      <xdr:row>2</xdr:row>
      <xdr:rowOff>38100</xdr:rowOff>
    </xdr:from>
    <xdr:to>
      <xdr:col>10</xdr:col>
      <xdr:colOff>110700</xdr:colOff>
      <xdr:row>21</xdr:row>
      <xdr:rowOff>139250</xdr:rowOff>
    </xdr:to>
    <xdr:graphicFrame macro="">
      <xdr:nvGraphicFramePr>
        <xdr:cNvPr id="2" name="Chart 1" descr="Chart showing the proportion of 2022/23 money and welfare rights advice clients by income compared with the proportion of the Scottish population (SHS 2020/21) by income. It shows that there was a higher proportion of clients from low household incomes than in the population.">
          <a:extLst>
            <a:ext uri="{FF2B5EF4-FFF2-40B4-BE49-F238E27FC236}">
              <a16:creationId xmlns:a16="http://schemas.microsoft.com/office/drawing/2014/main" id="{BA89C0F1-E7AD-42A0-9095-8AF7921AB9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184150</xdr:colOff>
      <xdr:row>2</xdr:row>
      <xdr:rowOff>38100</xdr:rowOff>
    </xdr:from>
    <xdr:to>
      <xdr:col>10</xdr:col>
      <xdr:colOff>28150</xdr:colOff>
      <xdr:row>21</xdr:row>
      <xdr:rowOff>139250</xdr:rowOff>
    </xdr:to>
    <xdr:graphicFrame macro="">
      <xdr:nvGraphicFramePr>
        <xdr:cNvPr id="4" name="Chart 3" descr="Chart showing the proportion of money and welfare rights advice clients by household composition in 2021/22 to 2022/23. It shows that there has been an increase over the past year in the proportion of clients from households with children.">
          <a:extLst>
            <a:ext uri="{FF2B5EF4-FFF2-40B4-BE49-F238E27FC236}">
              <a16:creationId xmlns:a16="http://schemas.microsoft.com/office/drawing/2014/main" id="{2934AA36-9484-4B8F-8322-D0C094F247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241300</xdr:colOff>
      <xdr:row>2</xdr:row>
      <xdr:rowOff>69850</xdr:rowOff>
    </xdr:from>
    <xdr:to>
      <xdr:col>10</xdr:col>
      <xdr:colOff>85300</xdr:colOff>
      <xdr:row>21</xdr:row>
      <xdr:rowOff>171000</xdr:rowOff>
    </xdr:to>
    <xdr:graphicFrame macro="">
      <xdr:nvGraphicFramePr>
        <xdr:cNvPr id="2" name="Chart 1" descr="Chart showing the total number of debt clients reported in 2020/21 to 2022/23. It shows that there has been an increase over the three years.">
          <a:extLst>
            <a:ext uri="{FF2B5EF4-FFF2-40B4-BE49-F238E27FC236}">
              <a16:creationId xmlns:a16="http://schemas.microsoft.com/office/drawing/2014/main" id="{8CB45577-8300-46C6-A6A7-A5A0747E80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184150</xdr:colOff>
      <xdr:row>2</xdr:row>
      <xdr:rowOff>82550</xdr:rowOff>
    </xdr:from>
    <xdr:to>
      <xdr:col>10</xdr:col>
      <xdr:colOff>28150</xdr:colOff>
      <xdr:row>21</xdr:row>
      <xdr:rowOff>183700</xdr:rowOff>
    </xdr:to>
    <xdr:graphicFrame macro="">
      <xdr:nvGraphicFramePr>
        <xdr:cNvPr id="2" name="Chart 1" descr="Chart showing the total amount of debt owed by debt clients reported in 2020/21 to 2022/23. It shows that there was a larger increase between 2020/21 to 2021/22 and a much lower increase between 2021/22 and 2022/23.">
          <a:extLst>
            <a:ext uri="{FF2B5EF4-FFF2-40B4-BE49-F238E27FC236}">
              <a16:creationId xmlns:a16="http://schemas.microsoft.com/office/drawing/2014/main" id="{C008B371-440A-46E2-BE61-381F71A67E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292100</xdr:colOff>
      <xdr:row>2</xdr:row>
      <xdr:rowOff>57150</xdr:rowOff>
    </xdr:from>
    <xdr:to>
      <xdr:col>10</xdr:col>
      <xdr:colOff>136100</xdr:colOff>
      <xdr:row>21</xdr:row>
      <xdr:rowOff>158300</xdr:rowOff>
    </xdr:to>
    <xdr:graphicFrame macro="">
      <xdr:nvGraphicFramePr>
        <xdr:cNvPr id="2" name="Chart 1" descr="Chart showing the total amount of debt owed by debt clients by debt type, reported in 2020/21 to 2022/23. It shows that there has been an increase in the amount owed for credit, store and charge card debts, council tax arrears, rent arrears and utility arrears.">
          <a:extLst>
            <a:ext uri="{FF2B5EF4-FFF2-40B4-BE49-F238E27FC236}">
              <a16:creationId xmlns:a16="http://schemas.microsoft.com/office/drawing/2014/main" id="{6AB74EB7-E04C-4C76-8427-928D87C2BF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298450</xdr:colOff>
      <xdr:row>2</xdr:row>
      <xdr:rowOff>69850</xdr:rowOff>
    </xdr:from>
    <xdr:to>
      <xdr:col>10</xdr:col>
      <xdr:colOff>142450</xdr:colOff>
      <xdr:row>21</xdr:row>
      <xdr:rowOff>171000</xdr:rowOff>
    </xdr:to>
    <xdr:graphicFrame macro="">
      <xdr:nvGraphicFramePr>
        <xdr:cNvPr id="2" name="Chart 1" descr="Chart showing the local authority funding for money and welfare rights advice services reported in 2017/18 to 2022/23 by provision type. It shows that there has been an overall increase over the time period driven by an increase in funding for internally delivered services.">
          <a:extLst>
            <a:ext uri="{FF2B5EF4-FFF2-40B4-BE49-F238E27FC236}">
              <a16:creationId xmlns:a16="http://schemas.microsoft.com/office/drawing/2014/main" id="{18D87655-D74C-483A-8C77-666F994C14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323850</xdr:colOff>
      <xdr:row>2</xdr:row>
      <xdr:rowOff>76200</xdr:rowOff>
    </xdr:from>
    <xdr:to>
      <xdr:col>10</xdr:col>
      <xdr:colOff>167850</xdr:colOff>
      <xdr:row>21</xdr:row>
      <xdr:rowOff>177350</xdr:rowOff>
    </xdr:to>
    <xdr:graphicFrame macro="">
      <xdr:nvGraphicFramePr>
        <xdr:cNvPr id="2" name="Chart 1" descr="Chart showing the total number of clients and new clients reported in 2017/18 to 2022/23. It shows that there has been an overall increase over the time period.">
          <a:extLst>
            <a:ext uri="{FF2B5EF4-FFF2-40B4-BE49-F238E27FC236}">
              <a16:creationId xmlns:a16="http://schemas.microsoft.com/office/drawing/2014/main" id="{1C134011-097B-4963-8F54-BCBA354AC3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266700</xdr:colOff>
      <xdr:row>2</xdr:row>
      <xdr:rowOff>69850</xdr:rowOff>
    </xdr:from>
    <xdr:to>
      <xdr:col>10</xdr:col>
      <xdr:colOff>110700</xdr:colOff>
      <xdr:row>21</xdr:row>
      <xdr:rowOff>171000</xdr:rowOff>
    </xdr:to>
    <xdr:graphicFrame macro="">
      <xdr:nvGraphicFramePr>
        <xdr:cNvPr id="2" name="Chart 1" descr="Chart showing the proportion of initial contacts by channel in 2017/18 to 2022/23. It shows that face-to-face contact has increased falling a significant fall in 2020/21 but that this remains well below levels seen prior to 2020/21.">
          <a:extLst>
            <a:ext uri="{FF2B5EF4-FFF2-40B4-BE49-F238E27FC236}">
              <a16:creationId xmlns:a16="http://schemas.microsoft.com/office/drawing/2014/main" id="{1CCBAD9B-B61B-4654-B3FD-F5606879B1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120650</xdr:colOff>
      <xdr:row>2</xdr:row>
      <xdr:rowOff>57150</xdr:rowOff>
    </xdr:from>
    <xdr:to>
      <xdr:col>9</xdr:col>
      <xdr:colOff>574250</xdr:colOff>
      <xdr:row>21</xdr:row>
      <xdr:rowOff>158300</xdr:rowOff>
    </xdr:to>
    <xdr:graphicFrame macro="">
      <xdr:nvGraphicFramePr>
        <xdr:cNvPr id="2" name="Chart 1" descr="Chart showing the total verified financial gain reported in 2017/18 to 2022/23. It shows that there has been an overall increase over the time period and an increase in the past year following a 2-year dip.">
          <a:extLst>
            <a:ext uri="{FF2B5EF4-FFF2-40B4-BE49-F238E27FC236}">
              <a16:creationId xmlns:a16="http://schemas.microsoft.com/office/drawing/2014/main" id="{A53662BA-390E-4C5F-BFC7-A1E15EC59B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165100</xdr:colOff>
      <xdr:row>2</xdr:row>
      <xdr:rowOff>101600</xdr:rowOff>
    </xdr:from>
    <xdr:to>
      <xdr:col>10</xdr:col>
      <xdr:colOff>9100</xdr:colOff>
      <xdr:row>22</xdr:row>
      <xdr:rowOff>18600</xdr:rowOff>
    </xdr:to>
    <xdr:graphicFrame macro="">
      <xdr:nvGraphicFramePr>
        <xdr:cNvPr id="2" name="Chart 1" descr="Chart showing the total verified financial gain and total local authority funding reported for local authority delivered services in 2020/21 to 2022/23. It shows that there has been an overall increase over the time period and an increase in the past year.">
          <a:extLst>
            <a:ext uri="{FF2B5EF4-FFF2-40B4-BE49-F238E27FC236}">
              <a16:creationId xmlns:a16="http://schemas.microsoft.com/office/drawing/2014/main" id="{6C8C4045-1131-4E4C-8D57-3E241F9BC1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2C0CD-5B8C-4995-9ABD-445C26CF6987}">
  <sheetPr codeName="Sheet1"/>
  <dimension ref="A1:C30"/>
  <sheetViews>
    <sheetView tabSelected="1" workbookViewId="0"/>
  </sheetViews>
  <sheetFormatPr defaultColWidth="9.1796875" defaultRowHeight="14.5" x14ac:dyDescent="0.35"/>
  <cols>
    <col min="1" max="1" width="106.54296875" style="2" customWidth="1"/>
    <col min="2" max="16384" width="9.1796875" style="2"/>
  </cols>
  <sheetData>
    <row r="1" spans="1:3" ht="21" x14ac:dyDescent="0.5">
      <c r="A1" s="162" t="s">
        <v>223</v>
      </c>
    </row>
    <row r="2" spans="1:3" ht="18.5" x14ac:dyDescent="0.45">
      <c r="A2" s="415" t="s">
        <v>16</v>
      </c>
      <c r="B2" s="415"/>
      <c r="C2" s="415"/>
    </row>
    <row r="4" spans="1:3" ht="72.5" x14ac:dyDescent="0.35">
      <c r="A4" s="161" t="s">
        <v>259</v>
      </c>
    </row>
    <row r="6" spans="1:3" ht="21" x14ac:dyDescent="0.5">
      <c r="A6" s="162" t="s">
        <v>1</v>
      </c>
    </row>
    <row r="7" spans="1:3" x14ac:dyDescent="0.35">
      <c r="A7" s="163" t="s">
        <v>2</v>
      </c>
    </row>
    <row r="9" spans="1:3" x14ac:dyDescent="0.35">
      <c r="A9" s="5" t="s">
        <v>3</v>
      </c>
    </row>
    <row r="10" spans="1:3" x14ac:dyDescent="0.35">
      <c r="A10" s="163" t="s">
        <v>4</v>
      </c>
    </row>
    <row r="11" spans="1:3" x14ac:dyDescent="0.35">
      <c r="A11" s="163" t="s">
        <v>5</v>
      </c>
    </row>
    <row r="12" spans="1:3" x14ac:dyDescent="0.35">
      <c r="A12" s="163" t="s">
        <v>6</v>
      </c>
    </row>
    <row r="13" spans="1:3" x14ac:dyDescent="0.35">
      <c r="A13" s="163" t="s">
        <v>7</v>
      </c>
    </row>
    <row r="14" spans="1:3" x14ac:dyDescent="0.35">
      <c r="A14" s="163" t="s">
        <v>8</v>
      </c>
    </row>
    <row r="15" spans="1:3" x14ac:dyDescent="0.35">
      <c r="A15" s="163" t="s">
        <v>9</v>
      </c>
    </row>
    <row r="17" spans="1:1" x14ac:dyDescent="0.35">
      <c r="A17" s="5" t="s">
        <v>312</v>
      </c>
    </row>
    <row r="18" spans="1:1" x14ac:dyDescent="0.35">
      <c r="A18" s="163" t="s">
        <v>313</v>
      </c>
    </row>
    <row r="19" spans="1:1" x14ac:dyDescent="0.35">
      <c r="A19" s="163" t="s">
        <v>274</v>
      </c>
    </row>
    <row r="20" spans="1:1" x14ac:dyDescent="0.35">
      <c r="A20" s="163" t="s">
        <v>12</v>
      </c>
    </row>
    <row r="21" spans="1:1" x14ac:dyDescent="0.35">
      <c r="A21" s="163" t="s">
        <v>11</v>
      </c>
    </row>
    <row r="22" spans="1:1" x14ac:dyDescent="0.35">
      <c r="A22" s="163" t="s">
        <v>282</v>
      </c>
    </row>
    <row r="23" spans="1:1" x14ac:dyDescent="0.35">
      <c r="A23" s="163" t="s">
        <v>188</v>
      </c>
    </row>
    <row r="24" spans="1:1" x14ac:dyDescent="0.35">
      <c r="A24" s="163" t="s">
        <v>189</v>
      </c>
    </row>
    <row r="25" spans="1:1" x14ac:dyDescent="0.35">
      <c r="A25" s="163" t="s">
        <v>287</v>
      </c>
    </row>
    <row r="26" spans="1:1" x14ac:dyDescent="0.35">
      <c r="A26" s="163" t="s">
        <v>13</v>
      </c>
    </row>
    <row r="27" spans="1:1" x14ac:dyDescent="0.35">
      <c r="A27" s="163" t="s">
        <v>314</v>
      </c>
    </row>
    <row r="28" spans="1:1" x14ac:dyDescent="0.35">
      <c r="A28" s="163" t="s">
        <v>302</v>
      </c>
    </row>
    <row r="29" spans="1:1" x14ac:dyDescent="0.35">
      <c r="A29" s="163" t="s">
        <v>15</v>
      </c>
    </row>
    <row r="30" spans="1:1" x14ac:dyDescent="0.35">
      <c r="A30" s="163" t="s">
        <v>191</v>
      </c>
    </row>
  </sheetData>
  <mergeCells count="1">
    <mergeCell ref="A2:C2"/>
  </mergeCells>
  <hyperlinks>
    <hyperlink ref="A7" location="'Notes &amp; Caveats'!A1" display="Notes &amp; Caveats" xr:uid="{28781E6D-04E3-49FE-8FBE-CEBC4389374C}"/>
    <hyperlink ref="A10" location="Services!A1" display="Services" xr:uid="{A324F33C-1599-404C-AEF2-10B3F58F1658}"/>
    <hyperlink ref="A11" location="Demographics!A1" display="Demographics" xr:uid="{54553629-1B98-422F-B5F6-470ABAC958B4}"/>
    <hyperlink ref="A12" location="Debt!A1" display="Debt" xr:uid="{52EB010B-A5D1-48D5-B02D-857097D3BF8E}"/>
    <hyperlink ref="A13" location="Funding!A1" display="Funding" xr:uid="{80560F25-B9F7-421D-AF48-18B3D035AD7B}"/>
    <hyperlink ref="A14" location="Volume!A1" display="Volume" xr:uid="{B0339C8F-8EFB-49F2-B87C-82403452B3C3}"/>
    <hyperlink ref="A15" location="'Financial Gain'!A1" display="Financial Gain" xr:uid="{5BE658DC-F57D-42A2-9F7A-7BC604BB821F}"/>
    <hyperlink ref="A18" location="'Sex Chart'!A1" display="Sex Chart" xr:uid="{214493B3-8044-43EA-8F31-3A48DB5A9A33}"/>
    <hyperlink ref="A19" location="'Age Chart'!A1" display="Age Chart" xr:uid="{28834507-6128-48E6-8E8C-227C53E56A76}"/>
    <hyperlink ref="A20" location="'Ethnicity Chart'!A1" display="Ethnicity Chart" xr:uid="{6F824DF6-04F8-4885-82D0-68AFA438D945}"/>
    <hyperlink ref="A21" location="'Income Chart'!A1" display="Income Chart" xr:uid="{5358BA79-C644-430C-A3B4-E3C10862D89A}"/>
    <hyperlink ref="A22" location="'Household Composition Chart'!A1" display="Household Composition Chart" xr:uid="{64F4DCA4-CF75-42BF-8475-FAD82F762FFC}"/>
    <hyperlink ref="A23" location="'Debt Clients Chart'!A1" display="Debt Clients Chart" xr:uid="{15C0370E-E163-49E5-A479-ACFBABF2A349}"/>
    <hyperlink ref="A24" location="'Debt Owed Chart'!A1" display="Debt Owed Chart" xr:uid="{D6CF21D1-E08A-43D5-94FF-152B79A9204C}"/>
    <hyperlink ref="A25" location="'Debt Type Chart'!A1" display="Debt Type Chart" xr:uid="{5AE9979C-47C3-4508-B902-FA7E983820EE}"/>
    <hyperlink ref="A26" location="'Funding Chart'!A1" display="Funding Chart" xr:uid="{866586D6-8F3C-4807-93C5-1EA773EE8FFF}"/>
    <hyperlink ref="A27" location="'Clients Chart'!A1" display="Clients Chart" xr:uid="{0A5BA578-AF8E-48C1-AB91-5118AA5B72B5}"/>
    <hyperlink ref="A28" location="'Contact Channel Chart'!A1" display="Contact Channel Chart" xr:uid="{5DE8453A-44CE-4330-BBDF-9E91FABE7DBF}"/>
    <hyperlink ref="A29" location="'Financial Gain Chart'!A1" display="Financial Gain Chart" xr:uid="{22383173-3AB1-4926-80DD-7811A6ABF97E}"/>
    <hyperlink ref="A30" location="'LA Only Chart'!A1" display="LA Only Chart" xr:uid="{E59E39CE-511F-4F33-9A76-249C8103A350}"/>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967C2A9-67BC-4492-88F3-536AD3D1E46E}">
          <x14:formula1>
            <xm:f>Lookup!$A$2:$A$34</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F040E-5817-4EB7-9FB7-5B13918F1639}">
  <sheetPr codeName="Sheet2"/>
  <dimension ref="A1:D35"/>
  <sheetViews>
    <sheetView zoomScaleNormal="100" workbookViewId="0">
      <selection activeCell="B39" sqref="B39"/>
    </sheetView>
  </sheetViews>
  <sheetFormatPr defaultColWidth="9.1796875" defaultRowHeight="14.5" x14ac:dyDescent="0.35"/>
  <cols>
    <col min="1" max="1" width="11.26953125" style="2" customWidth="1"/>
    <col min="2" max="2" width="162.1796875" style="2" customWidth="1"/>
    <col min="3" max="3" width="107.26953125" style="2" customWidth="1"/>
    <col min="4" max="16384" width="9.1796875" style="2"/>
  </cols>
  <sheetData>
    <row r="1" spans="1:4" ht="18.5" x14ac:dyDescent="0.45">
      <c r="A1" s="160" t="str">
        <f>Contents!A2</f>
        <v>Scotland</v>
      </c>
      <c r="C1" s="160"/>
      <c r="D1" s="160"/>
    </row>
    <row r="2" spans="1:4" x14ac:dyDescent="0.35">
      <c r="A2" s="5" t="s">
        <v>2</v>
      </c>
    </row>
    <row r="3" spans="1:4" x14ac:dyDescent="0.35">
      <c r="A3" s="121" t="s">
        <v>17</v>
      </c>
    </row>
    <row r="4" spans="1:4" x14ac:dyDescent="0.35">
      <c r="A4"/>
    </row>
    <row r="5" spans="1:4" x14ac:dyDescent="0.35">
      <c r="A5" s="2" t="s">
        <v>248</v>
      </c>
    </row>
    <row r="6" spans="1:4" x14ac:dyDescent="0.35">
      <c r="A6" s="2" t="s">
        <v>18</v>
      </c>
    </row>
    <row r="7" spans="1:4" x14ac:dyDescent="0.35">
      <c r="A7" s="2" t="s">
        <v>19</v>
      </c>
    </row>
    <row r="8" spans="1:4" x14ac:dyDescent="0.35">
      <c r="A8" s="2" t="s">
        <v>20</v>
      </c>
    </row>
    <row r="9" spans="1:4" x14ac:dyDescent="0.35">
      <c r="A9" s="2" t="s">
        <v>21</v>
      </c>
    </row>
    <row r="11" spans="1:4" x14ac:dyDescent="0.35">
      <c r="B11" s="256" t="s">
        <v>22</v>
      </c>
      <c r="C11" s="5"/>
    </row>
    <row r="12" spans="1:4" ht="58" x14ac:dyDescent="0.35">
      <c r="B12" s="253" t="s">
        <v>23</v>
      </c>
      <c r="C12" s="158"/>
    </row>
    <row r="13" spans="1:4" ht="43.5" x14ac:dyDescent="0.35">
      <c r="B13" s="259" t="s">
        <v>24</v>
      </c>
      <c r="C13" s="158"/>
    </row>
    <row r="14" spans="1:4" ht="58" x14ac:dyDescent="0.35">
      <c r="B14" s="258" t="s">
        <v>256</v>
      </c>
      <c r="C14" s="158"/>
    </row>
    <row r="15" spans="1:4" x14ac:dyDescent="0.35">
      <c r="B15" s="255" t="s">
        <v>5</v>
      </c>
    </row>
    <row r="16" spans="1:4" ht="29" x14ac:dyDescent="0.35">
      <c r="B16" s="254" t="s">
        <v>255</v>
      </c>
    </row>
    <row r="17" spans="1:2" x14ac:dyDescent="0.35">
      <c r="B17" s="257" t="s">
        <v>25</v>
      </c>
    </row>
    <row r="18" spans="1:2" ht="101.5" x14ac:dyDescent="0.35">
      <c r="A18" s="262" t="s">
        <v>26</v>
      </c>
      <c r="B18" s="257" t="s">
        <v>317</v>
      </c>
    </row>
    <row r="19" spans="1:2" ht="101.5" x14ac:dyDescent="0.35">
      <c r="A19" s="262" t="s">
        <v>27</v>
      </c>
      <c r="B19" s="257" t="s">
        <v>318</v>
      </c>
    </row>
    <row r="20" spans="1:2" ht="101.5" x14ac:dyDescent="0.35">
      <c r="A20" s="262" t="s">
        <v>28</v>
      </c>
      <c r="B20" s="257" t="s">
        <v>319</v>
      </c>
    </row>
    <row r="21" spans="1:2" ht="101.5" x14ac:dyDescent="0.35">
      <c r="A21" s="262" t="s">
        <v>29</v>
      </c>
      <c r="B21" s="257" t="s">
        <v>320</v>
      </c>
    </row>
    <row r="22" spans="1:2" ht="101.5" x14ac:dyDescent="0.35">
      <c r="A22" s="261" t="s">
        <v>30</v>
      </c>
      <c r="B22" s="264" t="s">
        <v>321</v>
      </c>
    </row>
    <row r="23" spans="1:2" x14ac:dyDescent="0.35">
      <c r="A23" s="260"/>
      <c r="B23" s="255" t="s">
        <v>6</v>
      </c>
    </row>
    <row r="24" spans="1:2" ht="29" x14ac:dyDescent="0.35">
      <c r="A24" s="260"/>
      <c r="B24" s="265" t="s">
        <v>31</v>
      </c>
    </row>
    <row r="25" spans="1:2" ht="217.5" x14ac:dyDescent="0.35">
      <c r="A25" s="263" t="s">
        <v>32</v>
      </c>
      <c r="B25" s="159" t="s">
        <v>322</v>
      </c>
    </row>
    <row r="26" spans="1:2" ht="101.5" x14ac:dyDescent="0.35">
      <c r="A26" s="261" t="s">
        <v>33</v>
      </c>
      <c r="B26" s="264" t="s">
        <v>323</v>
      </c>
    </row>
    <row r="27" spans="1:2" x14ac:dyDescent="0.35">
      <c r="A27" s="260"/>
      <c r="B27" s="255" t="s">
        <v>7</v>
      </c>
    </row>
    <row r="28" spans="1:2" ht="29" x14ac:dyDescent="0.35">
      <c r="A28" s="260"/>
      <c r="B28" s="266" t="s">
        <v>257</v>
      </c>
    </row>
    <row r="29" spans="1:2" ht="217.5" x14ac:dyDescent="0.35">
      <c r="A29" s="263" t="s">
        <v>34</v>
      </c>
      <c r="B29" s="254" t="s">
        <v>333</v>
      </c>
    </row>
    <row r="30" spans="1:2" ht="72.5" x14ac:dyDescent="0.35">
      <c r="A30" s="261" t="s">
        <v>35</v>
      </c>
      <c r="B30" s="257" t="s">
        <v>324</v>
      </c>
    </row>
    <row r="31" spans="1:2" x14ac:dyDescent="0.35">
      <c r="A31" s="260"/>
      <c r="B31" s="255" t="s">
        <v>8</v>
      </c>
    </row>
    <row r="32" spans="1:2" ht="217.5" x14ac:dyDescent="0.35">
      <c r="A32" s="263" t="s">
        <v>36</v>
      </c>
      <c r="B32" s="267" t="s">
        <v>325</v>
      </c>
    </row>
    <row r="33" spans="1:2" ht="101.5" x14ac:dyDescent="0.35">
      <c r="A33" s="413" t="s">
        <v>37</v>
      </c>
      <c r="B33" s="264" t="s">
        <v>326</v>
      </c>
    </row>
    <row r="34" spans="1:2" x14ac:dyDescent="0.35">
      <c r="A34" s="260"/>
      <c r="B34" s="255" t="s">
        <v>9</v>
      </c>
    </row>
    <row r="35" spans="1:2" ht="232" x14ac:dyDescent="0.35">
      <c r="A35" s="341" t="s">
        <v>38</v>
      </c>
      <c r="B35" s="342" t="s">
        <v>327</v>
      </c>
    </row>
  </sheetData>
  <hyperlinks>
    <hyperlink ref="A3" location="Contents!A1" display="Return to Contents" xr:uid="{493EF0A1-0B02-49F9-A603-0FD5A8BB4B7F}"/>
    <hyperlink ref="A18" location="Demographics!A11" display="Table C2.1" xr:uid="{D6BB93B2-961D-40DC-917B-A034DB10418F}"/>
    <hyperlink ref="A19" location="Demographics!A31" display="Table C2.2" xr:uid="{31C27773-DEDA-46CE-875C-4B34D6981ED8}"/>
    <hyperlink ref="A20" location="Demographics!A66" display="Table C2.3" xr:uid="{526617E1-ABE1-4256-A523-C394DA79336D}"/>
    <hyperlink ref="A21" location="Demographics!A105" display="Table C2.4" xr:uid="{9FBFD55D-771C-499D-B9DD-BBAAA0698EF6}"/>
    <hyperlink ref="A22" location="Demographics!A143" display="Table C2.5" xr:uid="{9C6643EA-6446-4D5E-BA4C-C5B698089865}"/>
    <hyperlink ref="A26" location="Debt!A22" display="Table C3.2" xr:uid="{E2E92EE2-1C78-4098-B76C-4A3C1923A499}"/>
    <hyperlink ref="A29" location="Funding!A8" display="Table I2.1" xr:uid="{C272FBB6-BB86-4B74-9471-BB5F16A77C72}"/>
    <hyperlink ref="A30" location="Funding!A46" display="Table I2.2" xr:uid="{F54E6B34-975F-4CC2-8058-2C71E404C7E5}"/>
    <hyperlink ref="A32" location="Volume!A8" display="Table A1.1" xr:uid="{BCCAC60F-06E0-405A-86CC-BC8B263F4A71}"/>
    <hyperlink ref="A33" location="Volume!A30" display="Table A1.2" xr:uid="{F9CA52B5-342C-4DD8-A5A6-E4702406349A}"/>
    <hyperlink ref="A25" location="Debt!A8" display="Table C3.1" xr:uid="{58B089BD-5675-41B5-AE0C-4A19C6D4C227}"/>
    <hyperlink ref="A35" location="'Financial Gain'!A7" display="Table OC1.1" xr:uid="{8377899B-C50B-4E18-AEBC-7CB1D0F2101C}"/>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87830-160B-45E7-8C45-7442BF8F4B56}">
  <sheetPr codeName="Sheet4"/>
  <dimension ref="A1:C13"/>
  <sheetViews>
    <sheetView workbookViewId="0">
      <selection activeCell="C19" sqref="C19"/>
    </sheetView>
  </sheetViews>
  <sheetFormatPr defaultColWidth="9.1796875" defaultRowHeight="14.5" x14ac:dyDescent="0.35"/>
  <cols>
    <col min="1" max="3" width="43.26953125" style="2" customWidth="1"/>
    <col min="4" max="16384" width="9.1796875" style="2"/>
  </cols>
  <sheetData>
    <row r="1" spans="1:3" ht="18.5" x14ac:dyDescent="0.45">
      <c r="A1" s="415" t="str">
        <f>Contents!A2</f>
        <v>Scotland</v>
      </c>
      <c r="B1" s="415"/>
      <c r="C1" s="415"/>
    </row>
    <row r="2" spans="1:3" x14ac:dyDescent="0.35">
      <c r="A2" s="5" t="s">
        <v>4</v>
      </c>
    </row>
    <row r="3" spans="1:3" x14ac:dyDescent="0.35">
      <c r="A3" s="121" t="s">
        <v>17</v>
      </c>
    </row>
    <row r="5" spans="1:3" x14ac:dyDescent="0.35">
      <c r="A5" s="2" t="s">
        <v>332</v>
      </c>
    </row>
    <row r="7" spans="1:3" ht="15" thickBot="1" x14ac:dyDescent="0.4">
      <c r="A7" s="145" t="s">
        <v>39</v>
      </c>
      <c r="B7" s="157"/>
    </row>
    <row r="8" spans="1:3" x14ac:dyDescent="0.35">
      <c r="A8" s="268" t="s">
        <v>40</v>
      </c>
      <c r="B8" s="269" t="s">
        <v>41</v>
      </c>
      <c r="C8" s="269" t="s">
        <v>42</v>
      </c>
    </row>
    <row r="9" spans="1:3" x14ac:dyDescent="0.35">
      <c r="A9" s="270">
        <v>0</v>
      </c>
      <c r="B9" s="271">
        <v>8</v>
      </c>
      <c r="C9" s="272">
        <v>17</v>
      </c>
    </row>
    <row r="11" spans="1:3" ht="15" thickBot="1" x14ac:dyDescent="0.4">
      <c r="A11" s="145" t="s">
        <v>43</v>
      </c>
      <c r="B11" s="157"/>
    </row>
    <row r="12" spans="1:3" x14ac:dyDescent="0.35">
      <c r="A12" s="268" t="s">
        <v>40</v>
      </c>
      <c r="B12" s="269" t="s">
        <v>41</v>
      </c>
      <c r="C12" s="269" t="s">
        <v>42</v>
      </c>
    </row>
    <row r="13" spans="1:3" x14ac:dyDescent="0.35">
      <c r="A13" s="273">
        <v>3</v>
      </c>
      <c r="B13" s="127">
        <v>0</v>
      </c>
      <c r="C13" s="272">
        <v>60</v>
      </c>
    </row>
  </sheetData>
  <mergeCells count="1">
    <mergeCell ref="A1:C1"/>
  </mergeCells>
  <hyperlinks>
    <hyperlink ref="A3" location="Contents!A1" display="Return to Contents" xr:uid="{876ADD69-E492-4B50-957A-1FE8C07E30C8}"/>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30C75-280A-4214-BAAB-4F0E3C1C585B}">
  <sheetPr codeName="Sheet5"/>
  <dimension ref="A1:AF169"/>
  <sheetViews>
    <sheetView workbookViewId="0">
      <selection activeCell="C22" sqref="C22"/>
    </sheetView>
  </sheetViews>
  <sheetFormatPr defaultColWidth="9.1796875" defaultRowHeight="14.5" x14ac:dyDescent="0.35"/>
  <cols>
    <col min="1" max="1" width="9.1796875" style="2" customWidth="1"/>
    <col min="2" max="2" width="20.7265625" style="2" customWidth="1"/>
    <col min="3" max="3" width="13.54296875" style="2" customWidth="1"/>
    <col min="4" max="6" width="12.26953125" style="2" customWidth="1"/>
    <col min="7" max="7" width="12.54296875" style="2" customWidth="1"/>
    <col min="8" max="8" width="13.1796875" style="2" customWidth="1"/>
    <col min="9" max="9" width="11.54296875" style="2" customWidth="1"/>
    <col min="10" max="10" width="12.26953125" style="2" customWidth="1"/>
    <col min="11" max="11" width="13.81640625" style="2" customWidth="1"/>
    <col min="12" max="12" width="11.7265625" style="2" customWidth="1"/>
    <col min="13" max="13" width="11.81640625" style="2" customWidth="1"/>
    <col min="14" max="14" width="11" style="2" bestFit="1" customWidth="1"/>
    <col min="15" max="15" width="12.54296875" style="2" customWidth="1"/>
    <col min="16" max="16" width="11.81640625" style="2" customWidth="1"/>
    <col min="17" max="17" width="11.453125" style="2" customWidth="1"/>
    <col min="18" max="18" width="11.1796875" style="2" customWidth="1"/>
    <col min="19" max="19" width="11.81640625" style="2" customWidth="1"/>
    <col min="20" max="20" width="10.81640625" style="2" customWidth="1"/>
    <col min="21" max="21" width="11.54296875" style="2" customWidth="1"/>
    <col min="22" max="22" width="13" style="2" customWidth="1"/>
    <col min="23" max="23" width="10.7265625" style="2" customWidth="1"/>
    <col min="24" max="24" width="12.26953125" style="2" customWidth="1"/>
    <col min="25" max="25" width="11.453125" style="2" customWidth="1"/>
    <col min="26" max="26" width="12.453125" style="2" customWidth="1"/>
    <col min="27" max="27" width="11" style="2" customWidth="1"/>
    <col min="28" max="28" width="11.453125" style="2" customWidth="1"/>
    <col min="29" max="29" width="9.1796875" style="2"/>
    <col min="30" max="30" width="11.1796875" style="2" customWidth="1"/>
    <col min="31" max="32" width="11.26953125" style="2" customWidth="1"/>
    <col min="33" max="33" width="9.81640625" style="2" customWidth="1"/>
    <col min="34" max="35" width="12.81640625" style="2" customWidth="1"/>
    <col min="36" max="36" width="10.81640625" style="2" customWidth="1"/>
    <col min="37" max="37" width="11.1796875" style="2" customWidth="1"/>
    <col min="38" max="40" width="12.81640625" style="2" customWidth="1"/>
    <col min="41" max="16384" width="9.1796875" style="2"/>
  </cols>
  <sheetData>
    <row r="1" spans="1:14" ht="18.5" x14ac:dyDescent="0.45">
      <c r="A1" s="415" t="str">
        <f>Contents!A2</f>
        <v>Scotland</v>
      </c>
      <c r="B1" s="415"/>
      <c r="C1" s="415"/>
      <c r="N1" s="121"/>
    </row>
    <row r="2" spans="1:14" x14ac:dyDescent="0.35">
      <c r="A2" s="5" t="s">
        <v>44</v>
      </c>
    </row>
    <row r="3" spans="1:14" x14ac:dyDescent="0.35">
      <c r="A3" s="121" t="s">
        <v>17</v>
      </c>
    </row>
    <row r="4" spans="1:14" x14ac:dyDescent="0.35">
      <c r="A4" s="5"/>
    </row>
    <row r="5" spans="1:14" x14ac:dyDescent="0.35">
      <c r="A5" s="120" t="s">
        <v>315</v>
      </c>
      <c r="B5" s="120"/>
      <c r="C5" s="121" t="s">
        <v>26</v>
      </c>
    </row>
    <row r="6" spans="1:14" x14ac:dyDescent="0.35">
      <c r="A6" s="120" t="s">
        <v>46</v>
      </c>
      <c r="B6" s="120"/>
      <c r="C6" s="121" t="s">
        <v>27</v>
      </c>
    </row>
    <row r="7" spans="1:14" x14ac:dyDescent="0.35">
      <c r="A7" s="120" t="s">
        <v>47</v>
      </c>
      <c r="B7" s="120"/>
      <c r="C7" s="121" t="s">
        <v>28</v>
      </c>
    </row>
    <row r="8" spans="1:14" x14ac:dyDescent="0.35">
      <c r="A8" s="120" t="s">
        <v>48</v>
      </c>
      <c r="B8" s="120"/>
      <c r="C8" s="121" t="s">
        <v>29</v>
      </c>
    </row>
    <row r="9" spans="1:14" x14ac:dyDescent="0.35">
      <c r="A9" s="120" t="s">
        <v>49</v>
      </c>
      <c r="B9" s="120"/>
      <c r="C9" s="121" t="s">
        <v>30</v>
      </c>
    </row>
    <row r="11" spans="1:14" x14ac:dyDescent="0.35">
      <c r="A11" s="412" t="s">
        <v>316</v>
      </c>
    </row>
    <row r="12" spans="1:14" x14ac:dyDescent="0.35">
      <c r="A12" s="5"/>
    </row>
    <row r="13" spans="1:14" x14ac:dyDescent="0.35">
      <c r="C13" s="417" t="s">
        <v>50</v>
      </c>
      <c r="D13" s="418"/>
      <c r="E13" s="418"/>
      <c r="F13" s="419"/>
      <c r="G13" s="429" t="s">
        <v>51</v>
      </c>
      <c r="H13" s="430"/>
      <c r="I13" s="430"/>
      <c r="J13" s="430"/>
    </row>
    <row r="14" spans="1:14" x14ac:dyDescent="0.35">
      <c r="B14" s="146"/>
      <c r="C14" s="421" t="str">
        <f>A1</f>
        <v>Scotland</v>
      </c>
      <c r="D14" s="422"/>
      <c r="E14" s="422"/>
      <c r="F14" s="431"/>
      <c r="G14" s="427" t="str">
        <f>$A$1</f>
        <v>Scotland</v>
      </c>
      <c r="H14" s="422"/>
      <c r="I14" s="422"/>
      <c r="J14" s="422"/>
    </row>
    <row r="15" spans="1:14" ht="29.5" thickBot="1" x14ac:dyDescent="0.4">
      <c r="B15" s="150" t="s">
        <v>315</v>
      </c>
      <c r="C15" s="3" t="s">
        <v>52</v>
      </c>
      <c r="D15" s="151" t="s">
        <v>53</v>
      </c>
      <c r="E15" s="274" t="s">
        <v>54</v>
      </c>
      <c r="F15" s="274" t="s">
        <v>55</v>
      </c>
      <c r="G15" s="210" t="s">
        <v>52</v>
      </c>
      <c r="H15" s="151" t="s">
        <v>53</v>
      </c>
      <c r="I15" s="274" t="s">
        <v>56</v>
      </c>
      <c r="J15" s="274" t="s">
        <v>57</v>
      </c>
    </row>
    <row r="16" spans="1:14" x14ac:dyDescent="0.35">
      <c r="B16" s="146" t="s">
        <v>58</v>
      </c>
      <c r="C16" s="167"/>
      <c r="D16" s="166"/>
      <c r="E16" s="166"/>
      <c r="F16" s="166"/>
      <c r="G16" s="211"/>
      <c r="H16" s="166"/>
      <c r="I16" s="166"/>
      <c r="J16" s="166"/>
    </row>
    <row r="17" spans="1:10" x14ac:dyDescent="0.35">
      <c r="B17" s="4" t="s">
        <v>59</v>
      </c>
      <c r="C17" s="30">
        <v>55010</v>
      </c>
      <c r="D17" s="31">
        <v>68302</v>
      </c>
      <c r="E17" s="31">
        <v>26646</v>
      </c>
      <c r="F17" s="31">
        <v>0</v>
      </c>
      <c r="G17" s="212" t="s">
        <v>60</v>
      </c>
      <c r="H17" s="31" t="s">
        <v>60</v>
      </c>
      <c r="I17" s="31" t="s">
        <v>60</v>
      </c>
      <c r="J17" s="31" t="s">
        <v>60</v>
      </c>
    </row>
    <row r="18" spans="1:10" x14ac:dyDescent="0.35">
      <c r="B18" s="1" t="s">
        <v>61</v>
      </c>
      <c r="C18" s="17">
        <v>79040.762000000002</v>
      </c>
      <c r="D18" s="18">
        <v>98579.547000000006</v>
      </c>
      <c r="E18" s="18">
        <v>39814.305</v>
      </c>
      <c r="F18" s="18">
        <v>2329.5949999999998</v>
      </c>
      <c r="G18" s="213" t="s">
        <v>60</v>
      </c>
      <c r="H18" s="18" t="s">
        <v>60</v>
      </c>
      <c r="I18" s="18" t="s">
        <v>60</v>
      </c>
      <c r="J18" s="18" t="s">
        <v>60</v>
      </c>
    </row>
    <row r="19" spans="1:10" x14ac:dyDescent="0.35">
      <c r="B19" s="4" t="s">
        <v>62</v>
      </c>
      <c r="C19" s="30">
        <v>83409.87</v>
      </c>
      <c r="D19" s="31">
        <v>102803.81</v>
      </c>
      <c r="E19" s="31">
        <v>47178.964999999997</v>
      </c>
      <c r="F19" s="31">
        <v>726.6</v>
      </c>
      <c r="G19" s="212" t="s">
        <v>60</v>
      </c>
      <c r="H19" s="31" t="s">
        <v>60</v>
      </c>
      <c r="I19" s="31" t="s">
        <v>60</v>
      </c>
      <c r="J19" s="31" t="s">
        <v>60</v>
      </c>
    </row>
    <row r="20" spans="1:10" x14ac:dyDescent="0.35">
      <c r="B20" s="1" t="s">
        <v>63</v>
      </c>
      <c r="C20" s="17">
        <v>70814.53</v>
      </c>
      <c r="D20" s="18">
        <v>93465.5</v>
      </c>
      <c r="E20" s="18">
        <v>43881.36</v>
      </c>
      <c r="F20" s="18">
        <v>1943.2</v>
      </c>
      <c r="G20" s="213" t="s">
        <v>60</v>
      </c>
      <c r="H20" s="18" t="s">
        <v>60</v>
      </c>
      <c r="I20" s="18" t="s">
        <v>60</v>
      </c>
      <c r="J20" s="18" t="s">
        <v>60</v>
      </c>
    </row>
    <row r="21" spans="1:10" x14ac:dyDescent="0.35">
      <c r="B21" s="4" t="s">
        <v>64</v>
      </c>
      <c r="C21" s="30">
        <v>59390.338400000001</v>
      </c>
      <c r="D21" s="31">
        <v>79996.281799999997</v>
      </c>
      <c r="E21" s="31">
        <v>63134.379399999998</v>
      </c>
      <c r="F21" s="31">
        <v>1689.1715999999999</v>
      </c>
      <c r="G21" s="212" t="s">
        <v>60</v>
      </c>
      <c r="H21" s="31" t="s">
        <v>60</v>
      </c>
      <c r="I21" s="31" t="s">
        <v>60</v>
      </c>
      <c r="J21" s="31" t="s">
        <v>60</v>
      </c>
    </row>
    <row r="22" spans="1:10" x14ac:dyDescent="0.35">
      <c r="B22" s="297" t="s">
        <v>234</v>
      </c>
      <c r="C22" s="298">
        <v>79982</v>
      </c>
      <c r="D22" s="299">
        <v>107010</v>
      </c>
      <c r="E22" s="299">
        <v>71809</v>
      </c>
      <c r="F22" s="299">
        <v>3967</v>
      </c>
      <c r="G22" s="300" t="s">
        <v>60</v>
      </c>
      <c r="H22" s="299" t="s">
        <v>60</v>
      </c>
      <c r="I22" s="299" t="s">
        <v>60</v>
      </c>
      <c r="J22" s="299" t="s">
        <v>60</v>
      </c>
    </row>
    <row r="23" spans="1:10" x14ac:dyDescent="0.35">
      <c r="B23" s="13" t="s">
        <v>65</v>
      </c>
      <c r="C23" s="19"/>
      <c r="D23" s="55"/>
      <c r="E23" s="55"/>
      <c r="F23" s="55"/>
      <c r="G23" s="214"/>
      <c r="H23" s="55"/>
      <c r="I23" s="55"/>
      <c r="J23" s="55"/>
    </row>
    <row r="24" spans="1:10" x14ac:dyDescent="0.35">
      <c r="B24" s="4" t="s">
        <v>59</v>
      </c>
      <c r="C24" s="32">
        <f t="shared" ref="C24:F29" si="0">IFERROR(C17/SUM($C17:$F17),"-")</f>
        <v>0.3668360474266128</v>
      </c>
      <c r="D24" s="33">
        <f t="shared" si="0"/>
        <v>0.45547419944251055</v>
      </c>
      <c r="E24" s="33">
        <f t="shared" si="0"/>
        <v>0.17768975313087665</v>
      </c>
      <c r="F24" s="33">
        <f t="shared" si="0"/>
        <v>0</v>
      </c>
      <c r="G24" s="343" t="s">
        <v>60</v>
      </c>
      <c r="H24" s="33" t="s">
        <v>60</v>
      </c>
      <c r="I24" s="33" t="s">
        <v>60</v>
      </c>
      <c r="J24" s="33" t="s">
        <v>60</v>
      </c>
    </row>
    <row r="25" spans="1:10" x14ac:dyDescent="0.35">
      <c r="B25" s="1" t="s">
        <v>61</v>
      </c>
      <c r="C25" s="21">
        <f t="shared" si="0"/>
        <v>0.35966166811084332</v>
      </c>
      <c r="D25" s="22">
        <f t="shared" si="0"/>
        <v>0.44856961672043699</v>
      </c>
      <c r="E25" s="22">
        <f t="shared" si="0"/>
        <v>0.18116828568750246</v>
      </c>
      <c r="F25" s="22">
        <f t="shared" si="0"/>
        <v>1.0600429481217298E-2</v>
      </c>
      <c r="G25" s="344" t="s">
        <v>60</v>
      </c>
      <c r="H25" s="22" t="s">
        <v>60</v>
      </c>
      <c r="I25" s="22" t="s">
        <v>60</v>
      </c>
      <c r="J25" s="22" t="s">
        <v>60</v>
      </c>
    </row>
    <row r="26" spans="1:10" x14ac:dyDescent="0.35">
      <c r="B26" s="4" t="s">
        <v>62</v>
      </c>
      <c r="C26" s="32">
        <f t="shared" si="0"/>
        <v>0.35627088238730653</v>
      </c>
      <c r="D26" s="33">
        <f t="shared" si="0"/>
        <v>0.43910875417354095</v>
      </c>
      <c r="E26" s="33">
        <f t="shared" si="0"/>
        <v>0.20151681678283218</v>
      </c>
      <c r="F26" s="33">
        <f t="shared" si="0"/>
        <v>3.1035466563203722E-3</v>
      </c>
      <c r="G26" s="343" t="s">
        <v>60</v>
      </c>
      <c r="H26" s="33" t="s">
        <v>60</v>
      </c>
      <c r="I26" s="33" t="s">
        <v>60</v>
      </c>
      <c r="J26" s="33" t="s">
        <v>60</v>
      </c>
    </row>
    <row r="27" spans="1:10" x14ac:dyDescent="0.35">
      <c r="B27" s="1" t="s">
        <v>63</v>
      </c>
      <c r="C27" s="21">
        <f t="shared" si="0"/>
        <v>0.33704418356590871</v>
      </c>
      <c r="D27" s="22">
        <f t="shared" si="0"/>
        <v>0.44485225191891331</v>
      </c>
      <c r="E27" s="22">
        <f t="shared" si="0"/>
        <v>0.20885483748831948</v>
      </c>
      <c r="F27" s="22">
        <f t="shared" si="0"/>
        <v>9.2487270268583836E-3</v>
      </c>
      <c r="G27" s="344" t="s">
        <v>60</v>
      </c>
      <c r="H27" s="22" t="s">
        <v>60</v>
      </c>
      <c r="I27" s="22" t="s">
        <v>60</v>
      </c>
      <c r="J27" s="22" t="s">
        <v>60</v>
      </c>
    </row>
    <row r="28" spans="1:10" x14ac:dyDescent="0.35">
      <c r="B28" s="4" t="s">
        <v>64</v>
      </c>
      <c r="C28" s="32">
        <f t="shared" si="0"/>
        <v>0.29082948244450618</v>
      </c>
      <c r="D28" s="33">
        <f t="shared" si="0"/>
        <v>0.39173505085431315</v>
      </c>
      <c r="E28" s="33">
        <f t="shared" si="0"/>
        <v>0.30916373571895811</v>
      </c>
      <c r="F28" s="301">
        <f t="shared" si="0"/>
        <v>8.271730982222494E-3</v>
      </c>
      <c r="G28" s="33" t="s">
        <v>60</v>
      </c>
      <c r="H28" s="33" t="s">
        <v>60</v>
      </c>
      <c r="I28" s="33" t="s">
        <v>60</v>
      </c>
      <c r="J28" s="33" t="s">
        <v>60</v>
      </c>
    </row>
    <row r="29" spans="1:10" ht="15" thickBot="1" x14ac:dyDescent="0.4">
      <c r="B29" s="306" t="s">
        <v>234</v>
      </c>
      <c r="C29" s="137">
        <f t="shared" si="0"/>
        <v>0.30438257322048345</v>
      </c>
      <c r="D29" s="137">
        <f t="shared" si="0"/>
        <v>0.40724136881203193</v>
      </c>
      <c r="E29" s="137">
        <f t="shared" si="0"/>
        <v>0.27327909030018877</v>
      </c>
      <c r="F29" s="340">
        <f t="shared" si="0"/>
        <v>1.5096967667295865E-2</v>
      </c>
      <c r="G29" s="194" t="s">
        <v>60</v>
      </c>
      <c r="H29" s="194" t="s">
        <v>60</v>
      </c>
      <c r="I29" s="194" t="s">
        <v>60</v>
      </c>
      <c r="J29" s="194" t="s">
        <v>60</v>
      </c>
    </row>
    <row r="30" spans="1:10" x14ac:dyDescent="0.35">
      <c r="D30" s="15"/>
    </row>
    <row r="31" spans="1:10" x14ac:dyDescent="0.35">
      <c r="A31" s="412" t="s">
        <v>328</v>
      </c>
    </row>
    <row r="32" spans="1:10" x14ac:dyDescent="0.35">
      <c r="A32" s="5"/>
    </row>
    <row r="33" spans="1:21" x14ac:dyDescent="0.35">
      <c r="B33" s="5" t="s">
        <v>66</v>
      </c>
      <c r="C33" s="417" t="s">
        <v>50</v>
      </c>
      <c r="D33" s="418"/>
      <c r="E33" s="418"/>
      <c r="F33" s="418"/>
      <c r="G33" s="420"/>
      <c r="H33" s="418" t="s">
        <v>51</v>
      </c>
      <c r="I33" s="418"/>
      <c r="J33" s="418"/>
    </row>
    <row r="34" spans="1:21" x14ac:dyDescent="0.35">
      <c r="C34" s="421" t="str">
        <f>$A$1</f>
        <v>Scotland</v>
      </c>
      <c r="D34" s="422"/>
      <c r="E34" s="422"/>
      <c r="F34" s="422"/>
      <c r="G34" s="437"/>
      <c r="H34" s="422" t="str">
        <f>$A$1</f>
        <v>Scotland</v>
      </c>
      <c r="I34" s="422"/>
      <c r="J34" s="422"/>
    </row>
    <row r="35" spans="1:21" ht="29.5" thickBot="1" x14ac:dyDescent="0.4">
      <c r="B35" s="36" t="s">
        <v>46</v>
      </c>
      <c r="C35" s="3" t="s">
        <v>67</v>
      </c>
      <c r="D35" s="151" t="s">
        <v>249</v>
      </c>
      <c r="E35" s="151" t="s">
        <v>70</v>
      </c>
      <c r="F35" s="274" t="s">
        <v>54</v>
      </c>
      <c r="G35" s="353" t="s">
        <v>55</v>
      </c>
      <c r="H35" s="151" t="s">
        <v>67</v>
      </c>
      <c r="I35" s="151" t="s">
        <v>249</v>
      </c>
      <c r="J35" s="151" t="s">
        <v>70</v>
      </c>
    </row>
    <row r="36" spans="1:21" x14ac:dyDescent="0.35">
      <c r="B36" s="23" t="s">
        <v>58</v>
      </c>
      <c r="C36" s="16"/>
      <c r="D36" s="14"/>
      <c r="E36" s="14"/>
      <c r="F36" s="14"/>
      <c r="G36" s="354"/>
      <c r="H36" s="14"/>
      <c r="I36" s="14"/>
      <c r="J36" s="14"/>
    </row>
    <row r="37" spans="1:21" x14ac:dyDescent="0.35">
      <c r="B37" s="127" t="s">
        <v>59</v>
      </c>
      <c r="C37" s="345">
        <v>24153</v>
      </c>
      <c r="D37" s="29">
        <v>49042</v>
      </c>
      <c r="E37" s="29">
        <v>37234</v>
      </c>
      <c r="F37" s="29">
        <v>29029</v>
      </c>
      <c r="G37" s="355">
        <v>0</v>
      </c>
      <c r="H37" s="29" t="s">
        <v>60</v>
      </c>
      <c r="I37" s="29" t="s">
        <v>60</v>
      </c>
      <c r="J37" s="29" t="s">
        <v>60</v>
      </c>
    </row>
    <row r="38" spans="1:21" x14ac:dyDescent="0.35">
      <c r="B38" s="128" t="s">
        <v>61</v>
      </c>
      <c r="C38" s="26">
        <f>IFERROR(SUM(D54:E54),"-")</f>
        <v>40117</v>
      </c>
      <c r="D38" s="27">
        <f>IFERROR(SUM(F54:G54),"-")</f>
        <v>73528</v>
      </c>
      <c r="E38" s="27">
        <v>55942</v>
      </c>
      <c r="F38" s="27">
        <v>38752</v>
      </c>
      <c r="G38" s="356">
        <v>0</v>
      </c>
      <c r="H38" s="27" t="s">
        <v>60</v>
      </c>
      <c r="I38" s="27" t="s">
        <v>60</v>
      </c>
      <c r="J38" s="27" t="s">
        <v>60</v>
      </c>
    </row>
    <row r="39" spans="1:21" x14ac:dyDescent="0.35">
      <c r="B39" s="127" t="s">
        <v>62</v>
      </c>
      <c r="C39" s="28">
        <f>IFERROR(SUM(D55:E55),"-")</f>
        <v>39660.404999999999</v>
      </c>
      <c r="D39" s="29">
        <f t="shared" ref="D39:D42" si="1">IFERROR(SUM(F55:G55),"-")</f>
        <v>78827.05</v>
      </c>
      <c r="E39" s="29">
        <v>71419.48</v>
      </c>
      <c r="F39" s="29">
        <v>25928.115000000002</v>
      </c>
      <c r="G39" s="355">
        <v>993.15499999999997</v>
      </c>
      <c r="H39" s="29" t="s">
        <v>60</v>
      </c>
      <c r="I39" s="29" t="s">
        <v>60</v>
      </c>
      <c r="J39" s="29" t="s">
        <v>60</v>
      </c>
    </row>
    <row r="40" spans="1:21" x14ac:dyDescent="0.35">
      <c r="B40" s="128" t="s">
        <v>63</v>
      </c>
      <c r="C40" s="26">
        <f>IFERROR(SUM(D56:E56),"-")</f>
        <v>40224.090000000004</v>
      </c>
      <c r="D40" s="27">
        <f t="shared" si="1"/>
        <v>76325.760000000009</v>
      </c>
      <c r="E40" s="27">
        <v>50817.19</v>
      </c>
      <c r="F40" s="27">
        <v>37272.120000000003</v>
      </c>
      <c r="G40" s="356">
        <v>3802.65</v>
      </c>
      <c r="H40" s="27" t="s">
        <v>60</v>
      </c>
      <c r="I40" s="27" t="s">
        <v>60</v>
      </c>
      <c r="J40" s="27" t="s">
        <v>60</v>
      </c>
    </row>
    <row r="41" spans="1:21" x14ac:dyDescent="0.35">
      <c r="B41" s="127" t="s">
        <v>64</v>
      </c>
      <c r="C41" s="28">
        <f t="shared" ref="C41:C42" si="2">IFERROR(SUM(D57:E57),"-")</f>
        <v>34177.7408</v>
      </c>
      <c r="D41" s="29">
        <f t="shared" si="1"/>
        <v>67765.080399999992</v>
      </c>
      <c r="E41" s="29">
        <v>51739.887199999997</v>
      </c>
      <c r="F41" s="29">
        <v>48147.5412</v>
      </c>
      <c r="G41" s="355">
        <v>1913.4616000000001</v>
      </c>
      <c r="H41" s="29" t="s">
        <v>60</v>
      </c>
      <c r="I41" s="29" t="s">
        <v>60</v>
      </c>
      <c r="J41" s="29" t="s">
        <v>60</v>
      </c>
    </row>
    <row r="42" spans="1:21" x14ac:dyDescent="0.35">
      <c r="B42" s="85" t="s">
        <v>234</v>
      </c>
      <c r="C42" s="303">
        <f t="shared" si="2"/>
        <v>38592</v>
      </c>
      <c r="D42" s="304">
        <f t="shared" si="1"/>
        <v>84218</v>
      </c>
      <c r="E42" s="304">
        <v>70477</v>
      </c>
      <c r="F42" s="304">
        <v>61067</v>
      </c>
      <c r="G42" s="357">
        <v>3063</v>
      </c>
      <c r="H42" s="304" t="s">
        <v>60</v>
      </c>
      <c r="I42" s="304" t="s">
        <v>60</v>
      </c>
      <c r="J42" s="304" t="s">
        <v>60</v>
      </c>
    </row>
    <row r="43" spans="1:21" x14ac:dyDescent="0.35">
      <c r="B43" s="24" t="s">
        <v>65</v>
      </c>
      <c r="C43" s="167"/>
      <c r="D43" s="166"/>
      <c r="E43" s="166"/>
      <c r="F43" s="166"/>
      <c r="G43" s="358"/>
      <c r="H43" s="166"/>
      <c r="I43" s="166"/>
      <c r="J43" s="166"/>
    </row>
    <row r="44" spans="1:21" x14ac:dyDescent="0.35">
      <c r="A44" s="15"/>
      <c r="B44" s="127" t="s">
        <v>59</v>
      </c>
      <c r="C44" s="42">
        <f>IFERROR(C37/SUM($C37:$G37),"")</f>
        <v>0.17319192875274275</v>
      </c>
      <c r="D44" s="43">
        <f t="shared" ref="D44:G48" si="3">IFERROR(D37/SUM($C37:$G37),"")</f>
        <v>0.35166143211576245</v>
      </c>
      <c r="E44" s="43">
        <f t="shared" si="3"/>
        <v>0.26699077858566739</v>
      </c>
      <c r="F44" s="43">
        <f t="shared" si="3"/>
        <v>0.20815586054582741</v>
      </c>
      <c r="G44" s="359">
        <f t="shared" si="3"/>
        <v>0</v>
      </c>
      <c r="H44" s="43">
        <v>0.29499999999999998</v>
      </c>
      <c r="I44" s="43">
        <v>0.40300000000000002</v>
      </c>
      <c r="J44" s="43">
        <v>0.30199999999999999</v>
      </c>
      <c r="U44" s="15"/>
    </row>
    <row r="45" spans="1:21" x14ac:dyDescent="0.35">
      <c r="B45" s="128" t="s">
        <v>61</v>
      </c>
      <c r="C45" s="44">
        <f>IFERROR(C38/SUM($C38:$G38),"")</f>
        <v>0.19255636246694091</v>
      </c>
      <c r="D45" s="45">
        <f t="shared" si="3"/>
        <v>0.3529248004454279</v>
      </c>
      <c r="E45" s="45">
        <f t="shared" si="3"/>
        <v>0.26851429641113761</v>
      </c>
      <c r="F45" s="45">
        <f t="shared" si="3"/>
        <v>0.18600454067649361</v>
      </c>
      <c r="G45" s="360">
        <f t="shared" si="3"/>
        <v>0</v>
      </c>
      <c r="H45" s="45">
        <v>0.29299999999999998</v>
      </c>
      <c r="I45" s="45">
        <v>0.40300000000000002</v>
      </c>
      <c r="J45" s="45">
        <v>0.30399999999999999</v>
      </c>
      <c r="U45" s="15"/>
    </row>
    <row r="46" spans="1:21" x14ac:dyDescent="0.35">
      <c r="B46" s="127" t="s">
        <v>62</v>
      </c>
      <c r="C46" s="42">
        <f>IFERROR(C39/SUM($C39:$G39),"")</f>
        <v>0.18291165118486316</v>
      </c>
      <c r="D46" s="43">
        <f t="shared" si="3"/>
        <v>0.36354610785068303</v>
      </c>
      <c r="E46" s="43">
        <f t="shared" si="3"/>
        <v>0.3293827940880662</v>
      </c>
      <c r="F46" s="43">
        <f t="shared" si="3"/>
        <v>0.11957906952188256</v>
      </c>
      <c r="G46" s="359">
        <f t="shared" si="3"/>
        <v>4.5803773545051484E-3</v>
      </c>
      <c r="H46" s="43">
        <v>0.12903225806451599</v>
      </c>
      <c r="I46" s="43">
        <v>0.36917562724014302</v>
      </c>
      <c r="J46" s="43">
        <v>0.50537634408602194</v>
      </c>
      <c r="U46" s="15"/>
    </row>
    <row r="47" spans="1:21" x14ac:dyDescent="0.35">
      <c r="B47" s="128" t="s">
        <v>63</v>
      </c>
      <c r="C47" s="44">
        <f>IFERROR(C40/SUM($C40:$G40),"")</f>
        <v>0.19297515215397526</v>
      </c>
      <c r="D47" s="45">
        <f t="shared" si="3"/>
        <v>0.3661729861202031</v>
      </c>
      <c r="E47" s="45">
        <f t="shared" si="3"/>
        <v>0.24379557057195006</v>
      </c>
      <c r="F47" s="45">
        <f t="shared" si="3"/>
        <v>0.17881307018011408</v>
      </c>
      <c r="G47" s="360">
        <f t="shared" si="3"/>
        <v>1.8243220973757617E-2</v>
      </c>
      <c r="H47" s="45">
        <v>0.14507198228128501</v>
      </c>
      <c r="I47" s="45">
        <v>0.35548172757475099</v>
      </c>
      <c r="J47" s="45">
        <v>0.50055370985603498</v>
      </c>
      <c r="U47" s="15"/>
    </row>
    <row r="48" spans="1:21" x14ac:dyDescent="0.35">
      <c r="B48" s="127" t="s">
        <v>64</v>
      </c>
      <c r="C48" s="42">
        <f>IFERROR(C41/SUM($C41:$G41),"")</f>
        <v>0.16774869073848497</v>
      </c>
      <c r="D48" s="43">
        <f t="shared" si="3"/>
        <v>0.3325996174354558</v>
      </c>
      <c r="E48" s="43">
        <f t="shared" si="3"/>
        <v>0.25394593479850186</v>
      </c>
      <c r="F48" s="43">
        <f t="shared" si="3"/>
        <v>0.23631424457924566</v>
      </c>
      <c r="G48" s="359">
        <f t="shared" si="3"/>
        <v>9.3915124483115817E-3</v>
      </c>
      <c r="H48" s="43" t="s">
        <v>60</v>
      </c>
      <c r="I48" s="43" t="s">
        <v>60</v>
      </c>
      <c r="J48" s="43" t="s">
        <v>60</v>
      </c>
      <c r="U48" s="15"/>
    </row>
    <row r="49" spans="2:21" ht="15" thickBot="1" x14ac:dyDescent="0.4">
      <c r="B49" s="306" t="s">
        <v>234</v>
      </c>
      <c r="C49" s="361">
        <f t="shared" ref="C49:G49" si="4">IFERROR(C42/SUM($C42:$G42),"")</f>
        <v>0.14992016844264364</v>
      </c>
      <c r="D49" s="305">
        <f t="shared" si="4"/>
        <v>0.32716564951032762</v>
      </c>
      <c r="E49" s="305">
        <f t="shared" si="4"/>
        <v>0.27378533663277871</v>
      </c>
      <c r="F49" s="305">
        <f t="shared" si="4"/>
        <v>0.23722986438347118</v>
      </c>
      <c r="G49" s="307">
        <f t="shared" si="4"/>
        <v>1.1898981030778853E-2</v>
      </c>
      <c r="H49" s="305" t="s">
        <v>60</v>
      </c>
      <c r="I49" s="305" t="s">
        <v>60</v>
      </c>
      <c r="J49" s="305" t="s">
        <v>60</v>
      </c>
      <c r="U49" s="15"/>
    </row>
    <row r="50" spans="2:21" x14ac:dyDescent="0.35">
      <c r="C50" s="15"/>
      <c r="D50" s="15"/>
      <c r="E50" s="15"/>
      <c r="F50" s="15"/>
      <c r="I50" s="15"/>
    </row>
    <row r="51" spans="2:21" x14ac:dyDescent="0.35">
      <c r="B51" s="5" t="s">
        <v>71</v>
      </c>
      <c r="C51" s="417" t="str">
        <f>$A$1</f>
        <v>Scotland</v>
      </c>
      <c r="D51" s="418"/>
      <c r="E51" s="418"/>
      <c r="F51" s="418"/>
      <c r="G51" s="418"/>
      <c r="H51" s="418"/>
      <c r="I51" s="418"/>
      <c r="J51" s="418"/>
    </row>
    <row r="52" spans="2:21" ht="15" thickBot="1" x14ac:dyDescent="0.4">
      <c r="B52" s="36" t="s">
        <v>46</v>
      </c>
      <c r="C52" s="3" t="s">
        <v>72</v>
      </c>
      <c r="D52" s="151" t="s">
        <v>73</v>
      </c>
      <c r="E52" s="151" t="s">
        <v>74</v>
      </c>
      <c r="F52" s="151" t="s">
        <v>68</v>
      </c>
      <c r="G52" s="151" t="s">
        <v>69</v>
      </c>
      <c r="H52" s="151" t="s">
        <v>75</v>
      </c>
      <c r="I52" s="151" t="s">
        <v>76</v>
      </c>
      <c r="J52" s="151" t="s">
        <v>77</v>
      </c>
    </row>
    <row r="53" spans="2:21" x14ac:dyDescent="0.35">
      <c r="B53" s="34" t="s">
        <v>78</v>
      </c>
      <c r="C53" s="16"/>
      <c r="D53" s="14"/>
      <c r="E53" s="14"/>
      <c r="F53" s="14"/>
      <c r="G53" s="14"/>
      <c r="H53" s="14"/>
      <c r="I53" s="14"/>
      <c r="J53" s="14"/>
    </row>
    <row r="54" spans="2:21" x14ac:dyDescent="0.35">
      <c r="B54" s="37" t="s">
        <v>61</v>
      </c>
      <c r="C54" s="28">
        <v>803</v>
      </c>
      <c r="D54" s="29">
        <v>13350</v>
      </c>
      <c r="E54" s="29">
        <v>26767</v>
      </c>
      <c r="F54" s="29">
        <v>31774</v>
      </c>
      <c r="G54" s="29">
        <v>41754</v>
      </c>
      <c r="H54" s="29">
        <v>20258</v>
      </c>
      <c r="I54" s="29">
        <v>12890</v>
      </c>
      <c r="J54" s="29">
        <v>21652</v>
      </c>
    </row>
    <row r="55" spans="2:21" x14ac:dyDescent="0.35">
      <c r="B55" s="35" t="s">
        <v>62</v>
      </c>
      <c r="C55" s="26">
        <v>1386.04</v>
      </c>
      <c r="D55" s="27">
        <v>13035.18</v>
      </c>
      <c r="E55" s="27">
        <v>26625.224999999999</v>
      </c>
      <c r="F55" s="27">
        <v>29913.205000000002</v>
      </c>
      <c r="G55" s="27">
        <v>48913.845000000001</v>
      </c>
      <c r="H55" s="27">
        <v>15458</v>
      </c>
      <c r="I55" s="27">
        <v>11277</v>
      </c>
      <c r="J55" s="27">
        <v>12860</v>
      </c>
    </row>
    <row r="56" spans="2:21" x14ac:dyDescent="0.35">
      <c r="B56" s="37" t="s">
        <v>63</v>
      </c>
      <c r="C56" s="28">
        <v>716.78</v>
      </c>
      <c r="D56" s="29">
        <v>12014.19</v>
      </c>
      <c r="E56" s="29">
        <v>28209.9</v>
      </c>
      <c r="F56" s="29">
        <v>31531.25</v>
      </c>
      <c r="G56" s="29">
        <v>44794.51</v>
      </c>
      <c r="H56" s="29">
        <v>10376.07</v>
      </c>
      <c r="I56" s="29">
        <v>8816.4</v>
      </c>
      <c r="J56" s="29">
        <v>14202.62</v>
      </c>
    </row>
    <row r="57" spans="2:21" x14ac:dyDescent="0.35">
      <c r="B57" s="35" t="s">
        <v>64</v>
      </c>
      <c r="C57" s="26">
        <v>858.46</v>
      </c>
      <c r="D57" s="27">
        <v>11061.195</v>
      </c>
      <c r="E57" s="27">
        <v>23116.5458</v>
      </c>
      <c r="F57" s="27">
        <v>26742.036199999999</v>
      </c>
      <c r="G57" s="27">
        <v>41023.044199999997</v>
      </c>
      <c r="H57" s="27">
        <v>12905.844999999999</v>
      </c>
      <c r="I57" s="27">
        <v>9459.74</v>
      </c>
      <c r="J57" s="27">
        <v>11147.205</v>
      </c>
    </row>
    <row r="58" spans="2:21" x14ac:dyDescent="0.35">
      <c r="B58" s="37" t="s">
        <v>234</v>
      </c>
      <c r="C58" s="28">
        <v>1009</v>
      </c>
      <c r="D58" s="29">
        <v>10658</v>
      </c>
      <c r="E58" s="29">
        <v>27934</v>
      </c>
      <c r="F58" s="29">
        <v>34934</v>
      </c>
      <c r="G58" s="29">
        <v>49284</v>
      </c>
      <c r="H58" s="29">
        <v>13941</v>
      </c>
      <c r="I58" s="29">
        <v>13873</v>
      </c>
      <c r="J58" s="29">
        <v>19875</v>
      </c>
    </row>
    <row r="59" spans="2:21" x14ac:dyDescent="0.35">
      <c r="B59" s="40" t="s">
        <v>79</v>
      </c>
      <c r="C59" s="38"/>
      <c r="D59" s="39"/>
      <c r="E59" s="39"/>
      <c r="F59" s="39"/>
      <c r="G59" s="39"/>
      <c r="H59" s="39"/>
      <c r="I59" s="39"/>
      <c r="J59" s="39"/>
    </row>
    <row r="60" spans="2:21" x14ac:dyDescent="0.35">
      <c r="B60" s="37" t="s">
        <v>61</v>
      </c>
      <c r="C60" s="32">
        <f>IFERROR(C54/SUM($C54:$J54),"-")</f>
        <v>4.7445169219134048E-3</v>
      </c>
      <c r="D60" s="33">
        <f t="shared" ref="D60:J60" si="5">IFERROR(D54/SUM($C54:$J54),"-")</f>
        <v>7.8878332387975036E-2</v>
      </c>
      <c r="E60" s="33">
        <f t="shared" si="5"/>
        <v>0.15815253356021933</v>
      </c>
      <c r="F60" s="33">
        <f t="shared" si="5"/>
        <v>0.18773633957269806</v>
      </c>
      <c r="G60" s="33">
        <f t="shared" si="5"/>
        <v>0.24670306296086217</v>
      </c>
      <c r="H60" s="33">
        <f t="shared" si="5"/>
        <v>0.11969417659292872</v>
      </c>
      <c r="I60" s="33">
        <f t="shared" si="5"/>
        <v>7.6160427301947442E-2</v>
      </c>
      <c r="J60" s="33">
        <f t="shared" si="5"/>
        <v>0.12793061070145584</v>
      </c>
      <c r="T60" s="15"/>
    </row>
    <row r="61" spans="2:21" x14ac:dyDescent="0.35">
      <c r="B61" s="35" t="s">
        <v>62</v>
      </c>
      <c r="C61" s="21">
        <f t="shared" ref="C61:J61" si="6">IFERROR(C55/SUM($C55:$J55),"-")</f>
        <v>8.6916227559556518E-3</v>
      </c>
      <c r="D61" s="22">
        <f t="shared" si="6"/>
        <v>8.1741412308431211E-2</v>
      </c>
      <c r="E61" s="22">
        <f t="shared" si="6"/>
        <v>0.16696228932241444</v>
      </c>
      <c r="F61" s="22">
        <f t="shared" si="6"/>
        <v>0.18758065660555712</v>
      </c>
      <c r="G61" s="22">
        <f t="shared" si="6"/>
        <v>0.30673046108574614</v>
      </c>
      <c r="H61" s="22">
        <f t="shared" si="6"/>
        <v>9.6934507345792661E-2</v>
      </c>
      <c r="I61" s="22">
        <f t="shared" si="6"/>
        <v>7.0716162462058724E-2</v>
      </c>
      <c r="J61" s="22">
        <f t="shared" si="6"/>
        <v>8.064288811404409E-2</v>
      </c>
      <c r="T61" s="15"/>
    </row>
    <row r="62" spans="2:21" x14ac:dyDescent="0.35">
      <c r="B62" s="37" t="s">
        <v>63</v>
      </c>
      <c r="C62" s="32">
        <f t="shared" ref="C62:J62" si="7">IFERROR(C56/SUM($C56:$J56),"-")</f>
        <v>4.757545579593808E-3</v>
      </c>
      <c r="D62" s="33">
        <f t="shared" si="7"/>
        <v>7.9742817219928194E-2</v>
      </c>
      <c r="E62" s="33">
        <f t="shared" si="7"/>
        <v>0.1872399969945916</v>
      </c>
      <c r="F62" s="33">
        <f t="shared" si="7"/>
        <v>0.20928507918268821</v>
      </c>
      <c r="G62" s="33">
        <f t="shared" si="7"/>
        <v>0.29731845620772152</v>
      </c>
      <c r="H62" s="33">
        <f t="shared" si="7"/>
        <v>6.8869982368447671E-2</v>
      </c>
      <c r="I62" s="33">
        <f t="shared" si="7"/>
        <v>5.851785045332019E-2</v>
      </c>
      <c r="J62" s="33">
        <f t="shared" si="7"/>
        <v>9.4268271993708824E-2</v>
      </c>
      <c r="T62" s="15"/>
    </row>
    <row r="63" spans="2:21" ht="17.25" customHeight="1" x14ac:dyDescent="0.35">
      <c r="B63" s="35" t="s">
        <v>64</v>
      </c>
      <c r="C63" s="21">
        <f t="shared" ref="C63:J63" si="8">IFERROR(C57/SUM($C57:$J57),"-")</f>
        <v>6.2976623942253736E-3</v>
      </c>
      <c r="D63" s="22">
        <f t="shared" si="8"/>
        <v>8.1144924384005918E-2</v>
      </c>
      <c r="E63" s="22">
        <f t="shared" si="8"/>
        <v>0.16958297552483342</v>
      </c>
      <c r="F63" s="22">
        <f t="shared" si="8"/>
        <v>0.19617957239912587</v>
      </c>
      <c r="G63" s="22">
        <f t="shared" si="8"/>
        <v>0.30094504432936336</v>
      </c>
      <c r="H63" s="22">
        <f t="shared" si="8"/>
        <v>9.4677276427791113E-2</v>
      </c>
      <c r="I63" s="22">
        <f t="shared" si="8"/>
        <v>6.9396650813258076E-2</v>
      </c>
      <c r="J63" s="22">
        <f t="shared" si="8"/>
        <v>8.1775893727396784E-2</v>
      </c>
      <c r="T63" s="15"/>
    </row>
    <row r="64" spans="2:21" ht="17.25" customHeight="1" thickBot="1" x14ac:dyDescent="0.4">
      <c r="B64" s="308" t="s">
        <v>234</v>
      </c>
      <c r="C64" s="228">
        <f t="shared" ref="C64:J64" si="9">IFERROR(C58/SUM($C58:$J58),"-")</f>
        <v>5.8831074935279991E-3</v>
      </c>
      <c r="D64" s="228">
        <f t="shared" si="9"/>
        <v>6.2142873801805165E-2</v>
      </c>
      <c r="E64" s="228">
        <f t="shared" si="9"/>
        <v>0.16287286890407446</v>
      </c>
      <c r="F64" s="228">
        <f t="shared" si="9"/>
        <v>0.20368729155491289</v>
      </c>
      <c r="G64" s="228">
        <f t="shared" si="9"/>
        <v>0.28735685798913169</v>
      </c>
      <c r="H64" s="228">
        <f t="shared" si="9"/>
        <v>8.1284838025048392E-2</v>
      </c>
      <c r="I64" s="228">
        <f t="shared" si="9"/>
        <v>8.0888355062154541E-2</v>
      </c>
      <c r="J64" s="228">
        <f t="shared" si="9"/>
        <v>0.11588380716934488</v>
      </c>
      <c r="T64" s="15"/>
    </row>
    <row r="65" spans="1:20" ht="17.25" customHeight="1" x14ac:dyDescent="0.35">
      <c r="B65" s="35"/>
      <c r="C65" s="22"/>
      <c r="D65" s="22"/>
      <c r="E65" s="22"/>
      <c r="F65" s="22"/>
      <c r="G65" s="22"/>
      <c r="H65" s="22"/>
      <c r="I65" s="22"/>
      <c r="J65" s="22"/>
      <c r="K65" s="22"/>
      <c r="L65" s="22"/>
      <c r="M65" s="22"/>
      <c r="N65" s="22"/>
      <c r="O65" s="22"/>
      <c r="P65" s="22"/>
      <c r="Q65" s="22"/>
      <c r="R65" s="22"/>
      <c r="T65" s="15"/>
    </row>
    <row r="66" spans="1:20" ht="17.25" customHeight="1" x14ac:dyDescent="0.35">
      <c r="A66" s="412" t="s">
        <v>236</v>
      </c>
      <c r="J66" s="15"/>
    </row>
    <row r="67" spans="1:20" ht="17.25" customHeight="1" x14ac:dyDescent="0.35">
      <c r="J67" s="15"/>
    </row>
    <row r="68" spans="1:20" ht="17.25" customHeight="1" x14ac:dyDescent="0.35">
      <c r="B68" s="5" t="s">
        <v>66</v>
      </c>
      <c r="C68" s="417" t="s">
        <v>50</v>
      </c>
      <c r="D68" s="418"/>
      <c r="E68" s="418"/>
      <c r="F68" s="419"/>
      <c r="G68" s="428" t="s">
        <v>51</v>
      </c>
      <c r="H68" s="418"/>
      <c r="I68" s="418"/>
      <c r="J68" s="418"/>
    </row>
    <row r="69" spans="1:20" ht="17.25" customHeight="1" x14ac:dyDescent="0.35">
      <c r="C69" s="421" t="str">
        <f>$A$1</f>
        <v>Scotland</v>
      </c>
      <c r="D69" s="422"/>
      <c r="E69" s="422"/>
      <c r="F69" s="437"/>
      <c r="G69" s="422" t="str">
        <f>$A$1</f>
        <v>Scotland</v>
      </c>
      <c r="H69" s="422"/>
      <c r="I69" s="422"/>
      <c r="J69" s="422"/>
    </row>
    <row r="70" spans="1:20" ht="35" customHeight="1" thickBot="1" x14ac:dyDescent="0.4">
      <c r="B70" s="36" t="s">
        <v>47</v>
      </c>
      <c r="C70" s="65" t="s">
        <v>80</v>
      </c>
      <c r="D70" s="64" t="s">
        <v>250</v>
      </c>
      <c r="E70" s="64" t="s">
        <v>86</v>
      </c>
      <c r="F70" s="64" t="s">
        <v>55</v>
      </c>
      <c r="G70" s="66" t="s">
        <v>80</v>
      </c>
      <c r="H70" s="64" t="s">
        <v>250</v>
      </c>
      <c r="I70" s="64" t="s">
        <v>87</v>
      </c>
      <c r="J70" s="64" t="s">
        <v>57</v>
      </c>
    </row>
    <row r="71" spans="1:20" ht="17.25" customHeight="1" x14ac:dyDescent="0.35">
      <c r="B71" s="23" t="s">
        <v>58</v>
      </c>
      <c r="C71" s="49"/>
      <c r="D71" s="47"/>
      <c r="E71" s="47"/>
      <c r="F71" s="47"/>
      <c r="G71" s="56"/>
      <c r="H71" s="47"/>
      <c r="I71" s="47"/>
      <c r="J71" s="47"/>
    </row>
    <row r="72" spans="1:20" ht="17.25" customHeight="1" x14ac:dyDescent="0.35">
      <c r="B72" s="127" t="s">
        <v>59</v>
      </c>
      <c r="C72" s="28">
        <f>C91</f>
        <v>87881</v>
      </c>
      <c r="D72" s="29">
        <f>SUM(D91:H91)</f>
        <v>6761</v>
      </c>
      <c r="E72" s="29">
        <f>I91</f>
        <v>43052</v>
      </c>
      <c r="F72" s="29">
        <f>J91</f>
        <v>0</v>
      </c>
      <c r="G72" s="57" t="s">
        <v>60</v>
      </c>
      <c r="H72" s="29" t="s">
        <v>60</v>
      </c>
      <c r="I72" s="29" t="s">
        <v>60</v>
      </c>
      <c r="J72" s="29" t="s">
        <v>60</v>
      </c>
    </row>
    <row r="73" spans="1:20" ht="17.25" customHeight="1" x14ac:dyDescent="0.35">
      <c r="B73" s="128" t="s">
        <v>61</v>
      </c>
      <c r="C73" s="26">
        <f t="shared" ref="C73:C77" si="10">C92</f>
        <v>137977.40100000001</v>
      </c>
      <c r="D73" s="27">
        <f t="shared" ref="D73:D77" si="11">SUM(D92:H92)</f>
        <v>8269.7479999999996</v>
      </c>
      <c r="E73" s="27">
        <f t="shared" ref="E73:F73" si="12">I92</f>
        <v>60983.355000000003</v>
      </c>
      <c r="F73" s="27">
        <f t="shared" si="12"/>
        <v>4660.7049999999999</v>
      </c>
      <c r="G73" s="58" t="s">
        <v>60</v>
      </c>
      <c r="H73" s="27" t="s">
        <v>60</v>
      </c>
      <c r="I73" s="27" t="s">
        <v>60</v>
      </c>
      <c r="J73" s="27" t="s">
        <v>60</v>
      </c>
    </row>
    <row r="74" spans="1:20" ht="17.25" customHeight="1" x14ac:dyDescent="0.35">
      <c r="B74" s="127" t="s">
        <v>62</v>
      </c>
      <c r="C74" s="28">
        <f t="shared" si="10"/>
        <v>120815.22500000001</v>
      </c>
      <c r="D74" s="29">
        <f t="shared" si="11"/>
        <v>8070.5850000000009</v>
      </c>
      <c r="E74" s="29">
        <f t="shared" ref="E74:F74" si="13">I93</f>
        <v>40861.235000000001</v>
      </c>
      <c r="F74" s="29">
        <f t="shared" si="13"/>
        <v>3340.2</v>
      </c>
      <c r="G74" s="57" t="s">
        <v>60</v>
      </c>
      <c r="H74" s="29" t="s">
        <v>60</v>
      </c>
      <c r="I74" s="29" t="s">
        <v>60</v>
      </c>
      <c r="J74" s="29" t="s">
        <v>60</v>
      </c>
    </row>
    <row r="75" spans="1:20" ht="17.25" customHeight="1" x14ac:dyDescent="0.35">
      <c r="B75" s="128" t="s">
        <v>63</v>
      </c>
      <c r="C75" s="26">
        <f t="shared" si="10"/>
        <v>123397.1</v>
      </c>
      <c r="D75" s="27">
        <f t="shared" si="11"/>
        <v>10226.99</v>
      </c>
      <c r="E75" s="27">
        <f t="shared" ref="E75:F75" si="14">I94</f>
        <v>62253.26</v>
      </c>
      <c r="F75" s="27">
        <f t="shared" si="14"/>
        <v>9703.34</v>
      </c>
      <c r="G75" s="58" t="s">
        <v>60</v>
      </c>
      <c r="H75" s="27" t="s">
        <v>60</v>
      </c>
      <c r="I75" s="27" t="s">
        <v>60</v>
      </c>
      <c r="J75" s="27" t="s">
        <v>60</v>
      </c>
    </row>
    <row r="76" spans="1:20" ht="17.25" customHeight="1" x14ac:dyDescent="0.35">
      <c r="B76" s="127" t="s">
        <v>64</v>
      </c>
      <c r="C76" s="28">
        <f t="shared" si="10"/>
        <v>118498.2516</v>
      </c>
      <c r="D76" s="29">
        <f t="shared" si="11"/>
        <v>7896.4189999999999</v>
      </c>
      <c r="E76" s="29">
        <f t="shared" ref="E76:F76" si="15">I95</f>
        <v>72345.450800000006</v>
      </c>
      <c r="F76" s="29">
        <f t="shared" si="15"/>
        <v>5453.0497999999998</v>
      </c>
      <c r="G76" s="57" t="s">
        <v>60</v>
      </c>
      <c r="H76" s="29" t="s">
        <v>60</v>
      </c>
      <c r="I76" s="29" t="s">
        <v>60</v>
      </c>
      <c r="J76" s="29" t="s">
        <v>60</v>
      </c>
    </row>
    <row r="77" spans="1:20" ht="17.25" customHeight="1" x14ac:dyDescent="0.35">
      <c r="B77" s="128" t="s">
        <v>234</v>
      </c>
      <c r="C77" s="26">
        <f t="shared" si="10"/>
        <v>113053</v>
      </c>
      <c r="D77" s="27">
        <f t="shared" si="11"/>
        <v>8503</v>
      </c>
      <c r="E77" s="27">
        <f t="shared" ref="E77:F77" si="16">I96</f>
        <v>109743</v>
      </c>
      <c r="F77" s="27">
        <f t="shared" si="16"/>
        <v>13412</v>
      </c>
      <c r="G77" s="58" t="s">
        <v>60</v>
      </c>
      <c r="H77" s="27" t="s">
        <v>60</v>
      </c>
      <c r="I77" s="27" t="s">
        <v>60</v>
      </c>
      <c r="J77" s="27" t="s">
        <v>60</v>
      </c>
    </row>
    <row r="78" spans="1:20" ht="17.25" customHeight="1" x14ac:dyDescent="0.35">
      <c r="B78" s="48" t="s">
        <v>65</v>
      </c>
      <c r="C78" s="154"/>
      <c r="D78" s="155"/>
      <c r="E78" s="155"/>
      <c r="F78" s="155"/>
      <c r="G78" s="59"/>
      <c r="H78" s="155"/>
      <c r="I78" s="155"/>
      <c r="J78" s="155"/>
    </row>
    <row r="79" spans="1:20" ht="17.25" customHeight="1" x14ac:dyDescent="0.35">
      <c r="A79" s="15"/>
      <c r="B79" s="127" t="s">
        <v>59</v>
      </c>
      <c r="C79" s="50">
        <f t="shared" ref="C79:F83" si="17">IFERROR(C72/SUM($C72:$F72),"-")</f>
        <v>0.63823405522390231</v>
      </c>
      <c r="D79" s="62">
        <f t="shared" si="17"/>
        <v>4.9101631153136663E-2</v>
      </c>
      <c r="E79" s="295">
        <f t="shared" si="17"/>
        <v>0.31266431362296104</v>
      </c>
      <c r="F79" s="62">
        <f t="shared" si="17"/>
        <v>0</v>
      </c>
      <c r="G79" s="60">
        <v>0.96</v>
      </c>
      <c r="H79" s="62">
        <v>3.9E-2</v>
      </c>
      <c r="I79" s="62">
        <v>1E-3</v>
      </c>
      <c r="J79" s="62">
        <v>1E-3</v>
      </c>
    </row>
    <row r="80" spans="1:20" ht="17.25" customHeight="1" x14ac:dyDescent="0.35">
      <c r="A80" s="15"/>
      <c r="B80" s="128" t="s">
        <v>61</v>
      </c>
      <c r="C80" s="51">
        <f t="shared" si="17"/>
        <v>0.65117095537455738</v>
      </c>
      <c r="D80" s="63">
        <f t="shared" si="17"/>
        <v>3.9028273230533123E-2</v>
      </c>
      <c r="E80" s="296">
        <f t="shared" si="17"/>
        <v>0.28780502639918393</v>
      </c>
      <c r="F80" s="63">
        <f t="shared" si="17"/>
        <v>2.1995744995725614E-2</v>
      </c>
      <c r="G80" s="61">
        <v>0.95699999999999996</v>
      </c>
      <c r="H80" s="63">
        <v>4.2000000000000003E-2</v>
      </c>
      <c r="I80" s="63">
        <v>0</v>
      </c>
      <c r="J80" s="63">
        <v>1E-3</v>
      </c>
    </row>
    <row r="81" spans="1:20" ht="17.25" customHeight="1" x14ac:dyDescent="0.35">
      <c r="A81" s="15"/>
      <c r="B81" s="127" t="s">
        <v>62</v>
      </c>
      <c r="C81" s="50">
        <f t="shared" si="17"/>
        <v>0.69800189494032328</v>
      </c>
      <c r="D81" s="62">
        <f t="shared" si="17"/>
        <v>4.6627265920143338E-2</v>
      </c>
      <c r="E81" s="295">
        <f t="shared" si="17"/>
        <v>0.23607305668306175</v>
      </c>
      <c r="F81" s="62">
        <f t="shared" si="17"/>
        <v>1.9297782456471586E-2</v>
      </c>
      <c r="G81" s="60">
        <v>0.97132616487455203</v>
      </c>
      <c r="H81" s="62">
        <v>2.5089605734767002E-2</v>
      </c>
      <c r="I81" s="62" t="s">
        <v>60</v>
      </c>
      <c r="J81" s="62">
        <v>0</v>
      </c>
    </row>
    <row r="82" spans="1:20" ht="17.25" customHeight="1" x14ac:dyDescent="0.35">
      <c r="A82" s="15"/>
      <c r="B82" s="128" t="s">
        <v>63</v>
      </c>
      <c r="C82" s="51">
        <f t="shared" si="17"/>
        <v>0.60023682185325866</v>
      </c>
      <c r="D82" s="63">
        <f t="shared" si="17"/>
        <v>4.9746841495667708E-2</v>
      </c>
      <c r="E82" s="296">
        <f t="shared" si="17"/>
        <v>0.30281667018434466</v>
      </c>
      <c r="F82" s="63">
        <f t="shared" si="17"/>
        <v>4.7199666466728955E-2</v>
      </c>
      <c r="G82" s="61">
        <v>0.97563676633444096</v>
      </c>
      <c r="H82" s="63">
        <v>2.32558139534884E-2</v>
      </c>
      <c r="I82" s="63">
        <v>1.10741971207087E-3</v>
      </c>
      <c r="J82" s="63">
        <v>1.10741971207087E-3</v>
      </c>
    </row>
    <row r="83" spans="1:20" ht="17.25" customHeight="1" x14ac:dyDescent="0.35">
      <c r="A83" s="15"/>
      <c r="B83" s="127" t="s">
        <v>64</v>
      </c>
      <c r="C83" s="50">
        <f t="shared" si="17"/>
        <v>0.5803242630672264</v>
      </c>
      <c r="D83" s="62">
        <f t="shared" si="17"/>
        <v>3.8671317721324462E-2</v>
      </c>
      <c r="E83" s="295">
        <f t="shared" si="17"/>
        <v>0.3542990707027131</v>
      </c>
      <c r="F83" s="62">
        <f t="shared" si="17"/>
        <v>2.6705348508736022E-2</v>
      </c>
      <c r="G83" s="60" t="s">
        <v>60</v>
      </c>
      <c r="H83" s="62" t="s">
        <v>60</v>
      </c>
      <c r="I83" s="62" t="s">
        <v>60</v>
      </c>
      <c r="J83" s="62" t="s">
        <v>60</v>
      </c>
    </row>
    <row r="84" spans="1:20" ht="17.25" customHeight="1" thickBot="1" x14ac:dyDescent="0.4">
      <c r="A84" s="15"/>
      <c r="B84" s="306" t="s">
        <v>234</v>
      </c>
      <c r="C84" s="309">
        <f t="shared" ref="C84:F84" si="18">IFERROR(C77/SUM($C77:$F77),"-")</f>
        <v>0.46198577097065519</v>
      </c>
      <c r="D84" s="310">
        <f t="shared" si="18"/>
        <v>3.4747109856115989E-2</v>
      </c>
      <c r="E84" s="309">
        <f t="shared" si="18"/>
        <v>0.44845961154177783</v>
      </c>
      <c r="F84" s="311">
        <f t="shared" si="18"/>
        <v>5.480750763145098E-2</v>
      </c>
      <c r="G84" s="309" t="s">
        <v>60</v>
      </c>
      <c r="H84" s="310" t="s">
        <v>60</v>
      </c>
      <c r="I84" s="310" t="s">
        <v>60</v>
      </c>
      <c r="J84" s="310" t="s">
        <v>60</v>
      </c>
    </row>
    <row r="85" spans="1:20" ht="17.25" customHeight="1" x14ac:dyDescent="0.35">
      <c r="B85" s="35"/>
      <c r="C85" s="22"/>
      <c r="D85" s="22"/>
      <c r="E85" s="22"/>
      <c r="F85" s="22"/>
      <c r="G85" s="22"/>
      <c r="H85" s="22"/>
      <c r="I85" s="22"/>
      <c r="J85" s="22"/>
      <c r="K85" s="22"/>
      <c r="L85" s="22"/>
      <c r="M85" s="22"/>
      <c r="N85" s="22"/>
      <c r="O85" s="22"/>
      <c r="P85" s="22"/>
      <c r="Q85" s="22"/>
      <c r="R85" s="22"/>
      <c r="T85" s="15"/>
    </row>
    <row r="86" spans="1:20" x14ac:dyDescent="0.35">
      <c r="J86" s="15"/>
    </row>
    <row r="87" spans="1:20" x14ac:dyDescent="0.35">
      <c r="B87" s="5" t="s">
        <v>71</v>
      </c>
      <c r="C87" s="417" t="s">
        <v>50</v>
      </c>
      <c r="D87" s="418"/>
      <c r="E87" s="418"/>
      <c r="F87" s="418"/>
      <c r="G87" s="418"/>
      <c r="H87" s="418"/>
      <c r="I87" s="418"/>
      <c r="J87" s="418"/>
    </row>
    <row r="88" spans="1:20" x14ac:dyDescent="0.35">
      <c r="C88" s="421" t="str">
        <f>$A$1</f>
        <v>Scotland</v>
      </c>
      <c r="D88" s="422"/>
      <c r="E88" s="422"/>
      <c r="F88" s="422"/>
      <c r="G88" s="422"/>
      <c r="H88" s="422"/>
      <c r="I88" s="422"/>
      <c r="J88" s="422"/>
    </row>
    <row r="89" spans="1:20" ht="40" thickBot="1" x14ac:dyDescent="0.4">
      <c r="B89" s="36" t="s">
        <v>47</v>
      </c>
      <c r="C89" s="65" t="s">
        <v>80</v>
      </c>
      <c r="D89" s="64" t="s">
        <v>81</v>
      </c>
      <c r="E89" s="64" t="s">
        <v>82</v>
      </c>
      <c r="F89" s="64" t="s">
        <v>83</v>
      </c>
      <c r="G89" s="64" t="s">
        <v>84</v>
      </c>
      <c r="H89" s="64" t="s">
        <v>85</v>
      </c>
      <c r="I89" s="64" t="s">
        <v>86</v>
      </c>
      <c r="J89" s="64" t="s">
        <v>55</v>
      </c>
    </row>
    <row r="90" spans="1:20" x14ac:dyDescent="0.35">
      <c r="B90" s="23" t="s">
        <v>58</v>
      </c>
      <c r="C90" s="49"/>
      <c r="D90" s="47"/>
      <c r="E90" s="47"/>
      <c r="F90" s="47"/>
      <c r="G90" s="47"/>
      <c r="H90" s="47"/>
      <c r="I90" s="47"/>
      <c r="J90" s="47"/>
    </row>
    <row r="91" spans="1:20" x14ac:dyDescent="0.35">
      <c r="B91" s="127" t="s">
        <v>59</v>
      </c>
      <c r="C91" s="28">
        <v>87881</v>
      </c>
      <c r="D91" s="29">
        <v>2073</v>
      </c>
      <c r="E91" s="29">
        <v>2038</v>
      </c>
      <c r="F91" s="29">
        <v>405</v>
      </c>
      <c r="G91" s="29">
        <v>938</v>
      </c>
      <c r="H91" s="29">
        <v>1307</v>
      </c>
      <c r="I91" s="29">
        <v>43052</v>
      </c>
      <c r="J91" s="29">
        <v>0</v>
      </c>
    </row>
    <row r="92" spans="1:20" x14ac:dyDescent="0.35">
      <c r="B92" s="128" t="s">
        <v>61</v>
      </c>
      <c r="C92" s="26">
        <v>137977.40100000001</v>
      </c>
      <c r="D92" s="27">
        <v>950.50300000000004</v>
      </c>
      <c r="E92" s="27">
        <v>3261.453</v>
      </c>
      <c r="F92" s="27">
        <v>1727.4570000000001</v>
      </c>
      <c r="G92" s="27">
        <v>499.71800000000002</v>
      </c>
      <c r="H92" s="27">
        <v>1830.617</v>
      </c>
      <c r="I92" s="27">
        <v>60983.355000000003</v>
      </c>
      <c r="J92" s="27">
        <v>4660.7049999999999</v>
      </c>
    </row>
    <row r="93" spans="1:20" x14ac:dyDescent="0.35">
      <c r="B93" s="127" t="s">
        <v>62</v>
      </c>
      <c r="C93" s="28">
        <v>120815.22500000001</v>
      </c>
      <c r="D93" s="29">
        <v>625.79</v>
      </c>
      <c r="E93" s="29">
        <v>3338.585</v>
      </c>
      <c r="F93" s="29">
        <v>1709.77</v>
      </c>
      <c r="G93" s="29">
        <v>499.46</v>
      </c>
      <c r="H93" s="29">
        <v>1896.98</v>
      </c>
      <c r="I93" s="29">
        <v>40861.235000000001</v>
      </c>
      <c r="J93" s="29">
        <v>3340.2</v>
      </c>
    </row>
    <row r="94" spans="1:20" x14ac:dyDescent="0.35">
      <c r="B94" s="128" t="s">
        <v>63</v>
      </c>
      <c r="C94" s="26">
        <v>123397.1</v>
      </c>
      <c r="D94" s="27">
        <v>807.98</v>
      </c>
      <c r="E94" s="27">
        <v>4178.7</v>
      </c>
      <c r="F94" s="27">
        <v>2226.83</v>
      </c>
      <c r="G94" s="27">
        <v>594.16999999999996</v>
      </c>
      <c r="H94" s="27">
        <v>2419.31</v>
      </c>
      <c r="I94" s="27">
        <v>62253.26</v>
      </c>
      <c r="J94" s="27">
        <v>9703.34</v>
      </c>
    </row>
    <row r="95" spans="1:20" x14ac:dyDescent="0.35">
      <c r="B95" s="127" t="s">
        <v>64</v>
      </c>
      <c r="C95" s="28">
        <v>118498.2516</v>
      </c>
      <c r="D95" s="29">
        <v>892.42579999999998</v>
      </c>
      <c r="E95" s="29">
        <v>3140.4207999999999</v>
      </c>
      <c r="F95" s="29">
        <v>1422.145</v>
      </c>
      <c r="G95" s="29">
        <v>561.96579999999994</v>
      </c>
      <c r="H95" s="29">
        <v>1879.4616000000001</v>
      </c>
      <c r="I95" s="29">
        <v>72345.450800000006</v>
      </c>
      <c r="J95" s="29">
        <v>5453.0497999999998</v>
      </c>
    </row>
    <row r="96" spans="1:20" x14ac:dyDescent="0.35">
      <c r="B96" s="128" t="s">
        <v>234</v>
      </c>
      <c r="C96" s="26">
        <v>113053</v>
      </c>
      <c r="D96" s="27">
        <v>708</v>
      </c>
      <c r="E96" s="27">
        <v>3549</v>
      </c>
      <c r="F96" s="27">
        <v>1799</v>
      </c>
      <c r="G96" s="27">
        <v>542</v>
      </c>
      <c r="H96" s="27">
        <v>1905</v>
      </c>
      <c r="I96" s="27">
        <v>109743</v>
      </c>
      <c r="J96" s="27">
        <v>13412</v>
      </c>
    </row>
    <row r="97" spans="1:12" x14ac:dyDescent="0.35">
      <c r="B97" s="48" t="s">
        <v>65</v>
      </c>
      <c r="C97" s="154"/>
      <c r="D97" s="155"/>
      <c r="E97" s="155"/>
      <c r="F97" s="155"/>
      <c r="G97" s="155"/>
      <c r="H97" s="155"/>
      <c r="I97" s="155"/>
      <c r="J97" s="155"/>
    </row>
    <row r="98" spans="1:12" x14ac:dyDescent="0.35">
      <c r="A98" s="15"/>
      <c r="B98" s="127" t="s">
        <v>59</v>
      </c>
      <c r="C98" s="50">
        <f>IFERROR(C91/SUM($C91:$J91),"-")</f>
        <v>0.63823405522390231</v>
      </c>
      <c r="D98" s="62">
        <f t="shared" ref="D98:J98" si="19">IFERROR(D91/SUM($C91:$J91),"-")</f>
        <v>1.5055122227548042E-2</v>
      </c>
      <c r="E98" s="62">
        <f t="shared" si="19"/>
        <v>1.4800935407497785E-2</v>
      </c>
      <c r="F98" s="62">
        <f t="shared" si="19"/>
        <v>2.9413046320101092E-3</v>
      </c>
      <c r="G98" s="62">
        <f t="shared" si="19"/>
        <v>6.8122067773468704E-3</v>
      </c>
      <c r="H98" s="62">
        <f t="shared" si="19"/>
        <v>9.4920621087338595E-3</v>
      </c>
      <c r="I98" s="295">
        <f t="shared" si="19"/>
        <v>0.31266431362296104</v>
      </c>
      <c r="J98" s="62">
        <f t="shared" si="19"/>
        <v>0</v>
      </c>
    </row>
    <row r="99" spans="1:12" x14ac:dyDescent="0.35">
      <c r="A99" s="15"/>
      <c r="B99" s="128" t="s">
        <v>61</v>
      </c>
      <c r="C99" s="51">
        <f t="shared" ref="C99:J99" si="20">IFERROR(C92/SUM($C92:$J92),"-")</f>
        <v>0.65117095537455738</v>
      </c>
      <c r="D99" s="63">
        <f t="shared" si="20"/>
        <v>4.4858066763874098E-3</v>
      </c>
      <c r="E99" s="63">
        <f t="shared" si="20"/>
        <v>1.5392110958222906E-2</v>
      </c>
      <c r="F99" s="63">
        <f t="shared" si="20"/>
        <v>8.1525656876118915E-3</v>
      </c>
      <c r="G99" s="63">
        <f t="shared" si="20"/>
        <v>2.3583706108354879E-3</v>
      </c>
      <c r="H99" s="63">
        <f t="shared" si="20"/>
        <v>8.6394192974754321E-3</v>
      </c>
      <c r="I99" s="296">
        <f t="shared" si="20"/>
        <v>0.28780502639918393</v>
      </c>
      <c r="J99" s="63">
        <f t="shared" si="20"/>
        <v>2.1995744995725614E-2</v>
      </c>
    </row>
    <row r="100" spans="1:12" x14ac:dyDescent="0.35">
      <c r="A100" s="15"/>
      <c r="B100" s="127" t="s">
        <v>62</v>
      </c>
      <c r="C100" s="50">
        <f t="shared" ref="C100:J100" si="21">IFERROR(C93/SUM($C93:$J93),"-")</f>
        <v>0.69800189494032328</v>
      </c>
      <c r="D100" s="62">
        <f t="shared" si="21"/>
        <v>3.6154599375592344E-3</v>
      </c>
      <c r="E100" s="62">
        <f t="shared" si="21"/>
        <v>1.9288451901814021E-2</v>
      </c>
      <c r="F100" s="62">
        <f t="shared" si="21"/>
        <v>9.87808200425167E-3</v>
      </c>
      <c r="G100" s="62">
        <f t="shared" si="21"/>
        <v>2.8855967983082748E-3</v>
      </c>
      <c r="H100" s="62">
        <f t="shared" si="21"/>
        <v>1.0959675278210129E-2</v>
      </c>
      <c r="I100" s="295">
        <f t="shared" si="21"/>
        <v>0.23607305668306175</v>
      </c>
      <c r="J100" s="62">
        <f t="shared" si="21"/>
        <v>1.9297782456471586E-2</v>
      </c>
    </row>
    <row r="101" spans="1:12" x14ac:dyDescent="0.35">
      <c r="A101" s="15"/>
      <c r="B101" s="128" t="s">
        <v>63</v>
      </c>
      <c r="C101" s="51">
        <f t="shared" ref="C101:J101" si="22">IFERROR(C94/SUM($C94:$J94),"-")</f>
        <v>0.60023682185325866</v>
      </c>
      <c r="D101" s="63">
        <f t="shared" si="22"/>
        <v>3.9302329416250137E-3</v>
      </c>
      <c r="E101" s="63">
        <f t="shared" si="22"/>
        <v>2.0326325395639055E-2</v>
      </c>
      <c r="F101" s="63">
        <f t="shared" si="22"/>
        <v>1.0831902548824017E-2</v>
      </c>
      <c r="G101" s="63">
        <f t="shared" si="22"/>
        <v>2.8902033551886606E-3</v>
      </c>
      <c r="H101" s="63">
        <f t="shared" si="22"/>
        <v>1.1768177254390964E-2</v>
      </c>
      <c r="I101" s="296">
        <f t="shared" si="22"/>
        <v>0.30281667018434466</v>
      </c>
      <c r="J101" s="63">
        <f t="shared" si="22"/>
        <v>4.7199666466728955E-2</v>
      </c>
    </row>
    <row r="102" spans="1:12" x14ac:dyDescent="0.35">
      <c r="A102" s="15"/>
      <c r="B102" s="127" t="s">
        <v>64</v>
      </c>
      <c r="C102" s="50">
        <f t="shared" ref="C102:J103" si="23">IFERROR(C95/SUM($C95:$J95),"-")</f>
        <v>0.5803242630672264</v>
      </c>
      <c r="D102" s="62">
        <f t="shared" si="23"/>
        <v>4.3704977730420784E-3</v>
      </c>
      <c r="E102" s="62">
        <f t="shared" si="23"/>
        <v>1.5379656339849232E-2</v>
      </c>
      <c r="F102" s="62">
        <f t="shared" si="23"/>
        <v>6.9647040184662159E-3</v>
      </c>
      <c r="G102" s="62">
        <f t="shared" si="23"/>
        <v>2.7521282748950221E-3</v>
      </c>
      <c r="H102" s="62">
        <f t="shared" si="23"/>
        <v>9.2043313150719109E-3</v>
      </c>
      <c r="I102" s="295">
        <f t="shared" si="23"/>
        <v>0.3542990707027131</v>
      </c>
      <c r="J102" s="62">
        <f t="shared" si="23"/>
        <v>2.6705348508736022E-2</v>
      </c>
    </row>
    <row r="103" spans="1:12" ht="15" thickBot="1" x14ac:dyDescent="0.4">
      <c r="A103" s="15"/>
      <c r="B103" s="306" t="s">
        <v>234</v>
      </c>
      <c r="C103" s="309">
        <f t="shared" si="23"/>
        <v>0.46198577097065519</v>
      </c>
      <c r="D103" s="310">
        <f t="shared" si="23"/>
        <v>2.8932087237598637E-3</v>
      </c>
      <c r="E103" s="310">
        <f t="shared" si="23"/>
        <v>1.4502821695796265E-2</v>
      </c>
      <c r="F103" s="310">
        <f t="shared" si="23"/>
        <v>7.3515289463898228E-3</v>
      </c>
      <c r="G103" s="310">
        <f t="shared" si="23"/>
        <v>2.2148575258161668E-3</v>
      </c>
      <c r="H103" s="310">
        <f t="shared" si="23"/>
        <v>7.7846929643538704E-3</v>
      </c>
      <c r="I103" s="309">
        <f t="shared" si="23"/>
        <v>0.44845961154177783</v>
      </c>
      <c r="J103" s="310">
        <f t="shared" si="23"/>
        <v>5.480750763145098E-2</v>
      </c>
    </row>
    <row r="104" spans="1:12" x14ac:dyDescent="0.35">
      <c r="A104" s="15"/>
      <c r="C104" s="15"/>
      <c r="D104" s="229"/>
      <c r="E104" s="229"/>
      <c r="F104" s="229"/>
      <c r="G104" s="229"/>
      <c r="H104" s="229"/>
      <c r="I104" s="229"/>
    </row>
    <row r="105" spans="1:12" ht="16.5" x14ac:dyDescent="0.35">
      <c r="A105" s="412" t="s">
        <v>329</v>
      </c>
      <c r="B105" s="6"/>
      <c r="C105" s="6"/>
    </row>
    <row r="106" spans="1:12" x14ac:dyDescent="0.35">
      <c r="A106" s="5"/>
      <c r="B106" s="6"/>
      <c r="C106" s="6"/>
    </row>
    <row r="107" spans="1:12" x14ac:dyDescent="0.35">
      <c r="B107" s="5" t="s">
        <v>66</v>
      </c>
      <c r="C107" s="423" t="s">
        <v>50</v>
      </c>
      <c r="D107" s="424"/>
      <c r="E107" s="424"/>
      <c r="F107" s="424"/>
      <c r="G107" s="424"/>
      <c r="H107" s="425"/>
      <c r="I107" s="428" t="s">
        <v>51</v>
      </c>
      <c r="J107" s="418"/>
      <c r="K107" s="418"/>
      <c r="L107" s="418"/>
    </row>
    <row r="108" spans="1:12" x14ac:dyDescent="0.35">
      <c r="A108" s="5"/>
      <c r="C108" s="421" t="str">
        <f>$A$1</f>
        <v>Scotland</v>
      </c>
      <c r="D108" s="422"/>
      <c r="E108" s="422"/>
      <c r="F108" s="422"/>
      <c r="G108" s="422"/>
      <c r="H108" s="426"/>
      <c r="I108" s="427" t="str">
        <f>$A$1</f>
        <v>Scotland</v>
      </c>
      <c r="J108" s="422"/>
      <c r="K108" s="422"/>
      <c r="L108" s="422"/>
    </row>
    <row r="109" spans="1:12" ht="27" thickBot="1" x14ac:dyDescent="0.4">
      <c r="A109" s="5"/>
      <c r="B109" s="24" t="s">
        <v>88</v>
      </c>
      <c r="C109" s="67" t="s">
        <v>89</v>
      </c>
      <c r="D109" s="68" t="s">
        <v>251</v>
      </c>
      <c r="E109" s="68" t="s">
        <v>252</v>
      </c>
      <c r="F109" s="68" t="s">
        <v>253</v>
      </c>
      <c r="G109" s="68" t="s">
        <v>54</v>
      </c>
      <c r="H109" s="68" t="s">
        <v>55</v>
      </c>
      <c r="I109" s="67" t="s">
        <v>89</v>
      </c>
      <c r="J109" s="68" t="s">
        <v>251</v>
      </c>
      <c r="K109" s="68" t="s">
        <v>252</v>
      </c>
      <c r="L109" s="68" t="s">
        <v>253</v>
      </c>
    </row>
    <row r="110" spans="1:12" x14ac:dyDescent="0.35">
      <c r="A110" s="5"/>
      <c r="B110" s="23" t="s">
        <v>58</v>
      </c>
      <c r="C110" s="49"/>
      <c r="D110" s="47"/>
      <c r="E110" s="47"/>
      <c r="F110" s="47"/>
      <c r="G110" s="47"/>
      <c r="H110" s="47"/>
      <c r="I110" s="56"/>
      <c r="J110" s="47"/>
      <c r="K110" s="47"/>
      <c r="L110" s="47"/>
    </row>
    <row r="111" spans="1:12" x14ac:dyDescent="0.35">
      <c r="A111" s="5"/>
      <c r="B111" s="127" t="s">
        <v>59</v>
      </c>
      <c r="C111" s="28">
        <v>26543</v>
      </c>
      <c r="D111" s="29">
        <f>SUM(E129:F129)</f>
        <v>16054</v>
      </c>
      <c r="E111" s="29">
        <f>SUM(G129:H129)</f>
        <v>4250</v>
      </c>
      <c r="F111" s="29">
        <f>SUM(I129:J129)</f>
        <v>1439</v>
      </c>
      <c r="G111" s="29">
        <f>K129</f>
        <v>43153</v>
      </c>
      <c r="H111" s="29">
        <f>L129</f>
        <v>0</v>
      </c>
      <c r="I111" s="57" t="s">
        <v>60</v>
      </c>
      <c r="J111" s="29" t="s">
        <v>60</v>
      </c>
      <c r="K111" s="29" t="s">
        <v>60</v>
      </c>
      <c r="L111" s="29" t="s">
        <v>60</v>
      </c>
    </row>
    <row r="112" spans="1:12" x14ac:dyDescent="0.35">
      <c r="A112" s="5"/>
      <c r="B112" s="128" t="s">
        <v>61</v>
      </c>
      <c r="C112" s="26">
        <v>32209.797999999999</v>
      </c>
      <c r="D112" s="27">
        <f t="shared" ref="D112:D116" si="24">SUM(E130:F130)</f>
        <v>18953.662</v>
      </c>
      <c r="E112" s="27">
        <f t="shared" ref="E112:E116" si="25">SUM(G130:H130)</f>
        <v>5903.17</v>
      </c>
      <c r="F112" s="27">
        <f t="shared" ref="F112:F116" si="26">SUM(I130:J130)</f>
        <v>1955.7739999999999</v>
      </c>
      <c r="G112" s="27">
        <f t="shared" ref="G112:H112" si="27">K130</f>
        <v>92672.804999999993</v>
      </c>
      <c r="H112" s="27">
        <f t="shared" si="27"/>
        <v>4138</v>
      </c>
      <c r="I112" s="58" t="s">
        <v>60</v>
      </c>
      <c r="J112" s="27" t="s">
        <v>60</v>
      </c>
      <c r="K112" s="27" t="s">
        <v>60</v>
      </c>
      <c r="L112" s="27" t="s">
        <v>60</v>
      </c>
    </row>
    <row r="113" spans="1:13" x14ac:dyDescent="0.35">
      <c r="A113" s="5"/>
      <c r="B113" s="127" t="s">
        <v>62</v>
      </c>
      <c r="C113" s="28">
        <v>28915.24</v>
      </c>
      <c r="D113" s="29">
        <f t="shared" si="24"/>
        <v>15752.400000000001</v>
      </c>
      <c r="E113" s="29">
        <f t="shared" si="25"/>
        <v>4272.4799999999996</v>
      </c>
      <c r="F113" s="29">
        <f t="shared" si="26"/>
        <v>1088.92</v>
      </c>
      <c r="G113" s="29">
        <f t="shared" ref="G113:H113" si="28">K131</f>
        <v>81987.684999999998</v>
      </c>
      <c r="H113" s="29">
        <f t="shared" si="28"/>
        <v>3143.6</v>
      </c>
      <c r="I113" s="57" t="s">
        <v>60</v>
      </c>
      <c r="J113" s="29" t="s">
        <v>60</v>
      </c>
      <c r="K113" s="29" t="s">
        <v>60</v>
      </c>
      <c r="L113" s="29" t="s">
        <v>60</v>
      </c>
    </row>
    <row r="114" spans="1:13" x14ac:dyDescent="0.35">
      <c r="A114" s="5"/>
      <c r="B114" s="128" t="s">
        <v>63</v>
      </c>
      <c r="C114" s="26">
        <v>26299.59</v>
      </c>
      <c r="D114" s="27">
        <f t="shared" si="24"/>
        <v>16435.71</v>
      </c>
      <c r="E114" s="27">
        <f t="shared" si="25"/>
        <v>5372.89</v>
      </c>
      <c r="F114" s="27">
        <f t="shared" si="26"/>
        <v>1549.23</v>
      </c>
      <c r="G114" s="27">
        <f t="shared" ref="G114:H114" si="29">K132</f>
        <v>51632.5</v>
      </c>
      <c r="H114" s="27">
        <f t="shared" si="29"/>
        <v>18629</v>
      </c>
      <c r="I114" s="58" t="s">
        <v>60</v>
      </c>
      <c r="J114" s="27" t="s">
        <v>60</v>
      </c>
      <c r="K114" s="27" t="s">
        <v>60</v>
      </c>
      <c r="L114" s="27" t="s">
        <v>60</v>
      </c>
    </row>
    <row r="115" spans="1:13" x14ac:dyDescent="0.35">
      <c r="A115" s="5"/>
      <c r="B115" s="127" t="s">
        <v>64</v>
      </c>
      <c r="C115" s="28">
        <v>38853.58</v>
      </c>
      <c r="D115" s="29">
        <f t="shared" si="24"/>
        <v>18239.035</v>
      </c>
      <c r="E115" s="29">
        <f t="shared" si="25"/>
        <v>7055.82</v>
      </c>
      <c r="F115" s="29">
        <f t="shared" si="26"/>
        <v>3511.1800000000003</v>
      </c>
      <c r="G115" s="29">
        <f t="shared" ref="G115:H115" si="30">K133</f>
        <v>112406.1862</v>
      </c>
      <c r="H115" s="29">
        <f t="shared" si="30"/>
        <v>739</v>
      </c>
      <c r="I115" s="57" t="s">
        <v>60</v>
      </c>
      <c r="J115" s="29" t="s">
        <v>60</v>
      </c>
      <c r="K115" s="29" t="s">
        <v>60</v>
      </c>
      <c r="L115" s="29" t="s">
        <v>60</v>
      </c>
    </row>
    <row r="116" spans="1:13" x14ac:dyDescent="0.35">
      <c r="A116" s="5"/>
      <c r="B116" s="128" t="s">
        <v>234</v>
      </c>
      <c r="C116" s="26">
        <v>32635</v>
      </c>
      <c r="D116" s="27">
        <f t="shared" si="24"/>
        <v>22456</v>
      </c>
      <c r="E116" s="27">
        <f t="shared" si="25"/>
        <v>7963</v>
      </c>
      <c r="F116" s="27">
        <f t="shared" si="26"/>
        <v>4120</v>
      </c>
      <c r="G116" s="27">
        <f t="shared" ref="G116:H116" si="31">K134</f>
        <v>94400</v>
      </c>
      <c r="H116" s="27">
        <f t="shared" si="31"/>
        <v>12164</v>
      </c>
      <c r="I116" s="58" t="s">
        <v>60</v>
      </c>
      <c r="J116" s="27" t="s">
        <v>60</v>
      </c>
      <c r="K116" s="27" t="s">
        <v>60</v>
      </c>
      <c r="L116" s="27" t="s">
        <v>60</v>
      </c>
    </row>
    <row r="117" spans="1:13" x14ac:dyDescent="0.35">
      <c r="A117" s="5"/>
      <c r="B117" s="48" t="s">
        <v>65</v>
      </c>
      <c r="C117" s="154"/>
      <c r="D117" s="155"/>
      <c r="E117" s="155"/>
      <c r="F117" s="155"/>
      <c r="G117" s="155"/>
      <c r="H117" s="155"/>
      <c r="I117" s="59"/>
      <c r="J117" s="155"/>
      <c r="K117" s="155"/>
      <c r="L117" s="155"/>
    </row>
    <row r="118" spans="1:13" x14ac:dyDescent="0.35">
      <c r="A118" s="169"/>
      <c r="B118" s="127" t="s">
        <v>59</v>
      </c>
      <c r="C118" s="53">
        <f>IFERROR(C111/SUM($C111:$H111),"-")</f>
        <v>0.29028095232887496</v>
      </c>
      <c r="D118" s="52">
        <f t="shared" ref="D118:H118" si="32">IFERROR(D111/SUM($C111:$H111),"-")</f>
        <v>0.17557059897855401</v>
      </c>
      <c r="E118" s="52">
        <f t="shared" si="32"/>
        <v>4.6479073480681109E-2</v>
      </c>
      <c r="F118" s="52">
        <f t="shared" si="32"/>
        <v>1.5737267467929441E-2</v>
      </c>
      <c r="G118" s="52">
        <f t="shared" si="32"/>
        <v>0.47193210774396044</v>
      </c>
      <c r="H118" s="52">
        <f t="shared" si="32"/>
        <v>0</v>
      </c>
      <c r="I118" s="215">
        <v>9.7000000000000003E-2</v>
      </c>
      <c r="J118" s="52">
        <v>0.307</v>
      </c>
      <c r="K118" s="52">
        <v>0.22</v>
      </c>
      <c r="L118" s="52">
        <v>0.375</v>
      </c>
    </row>
    <row r="119" spans="1:13" x14ac:dyDescent="0.35">
      <c r="A119" s="169"/>
      <c r="B119" s="128" t="s">
        <v>61</v>
      </c>
      <c r="C119" s="54">
        <f t="shared" ref="C119:H119" si="33">IFERROR(C112/SUM($C112:$H112),"-")</f>
        <v>0.20669405582220926</v>
      </c>
      <c r="D119" s="46">
        <f t="shared" si="33"/>
        <v>0.12162787458224006</v>
      </c>
      <c r="E119" s="46">
        <f t="shared" si="33"/>
        <v>3.7881335036872667E-2</v>
      </c>
      <c r="F119" s="46">
        <f t="shared" si="33"/>
        <v>1.2550431403873614E-2</v>
      </c>
      <c r="G119" s="46">
        <f t="shared" si="33"/>
        <v>0.59469227127319191</v>
      </c>
      <c r="H119" s="46">
        <f t="shared" si="33"/>
        <v>2.6554031881612608E-2</v>
      </c>
      <c r="I119" s="216">
        <v>9.2999999999999999E-2</v>
      </c>
      <c r="J119" s="46">
        <v>0.29499999999999998</v>
      </c>
      <c r="K119" s="46">
        <v>0.218</v>
      </c>
      <c r="L119" s="46">
        <v>0.39400000000000002</v>
      </c>
    </row>
    <row r="120" spans="1:13" x14ac:dyDescent="0.35">
      <c r="A120" s="169"/>
      <c r="B120" s="127" t="s">
        <v>62</v>
      </c>
      <c r="C120" s="53">
        <f t="shared" ref="C120:H120" si="34">IFERROR(C113/SUM($C113:$H113),"-")</f>
        <v>0.21393289783817851</v>
      </c>
      <c r="D120" s="52">
        <f t="shared" si="34"/>
        <v>0.1165460352363018</v>
      </c>
      <c r="E120" s="52">
        <f t="shared" si="34"/>
        <v>3.1610459652268517E-2</v>
      </c>
      <c r="F120" s="52">
        <f t="shared" si="34"/>
        <v>8.0565062269567656E-3</v>
      </c>
      <c r="G120" s="52">
        <f t="shared" si="34"/>
        <v>0.60659579651055151</v>
      </c>
      <c r="H120" s="52">
        <f t="shared" si="34"/>
        <v>2.3258304535743016E-2</v>
      </c>
      <c r="I120" s="215">
        <v>6.81003584229391E-2</v>
      </c>
      <c r="J120" s="52">
        <v>0.225806451612903</v>
      </c>
      <c r="K120" s="52">
        <v>0.21505376344086</v>
      </c>
      <c r="L120" s="52">
        <v>0.462365591397849</v>
      </c>
    </row>
    <row r="121" spans="1:13" x14ac:dyDescent="0.35">
      <c r="A121" s="169"/>
      <c r="B121" s="128" t="s">
        <v>63</v>
      </c>
      <c r="C121" s="54">
        <f t="shared" ref="C121:H121" si="35">IFERROR(C114/SUM($C114:$H114),"-")</f>
        <v>0.21931143142383203</v>
      </c>
      <c r="D121" s="46">
        <f t="shared" si="35"/>
        <v>0.13705685474819151</v>
      </c>
      <c r="E121" s="46">
        <f t="shared" si="35"/>
        <v>4.4804356143300819E-2</v>
      </c>
      <c r="F121" s="46">
        <f t="shared" si="35"/>
        <v>1.2918978923425927E-2</v>
      </c>
      <c r="G121" s="46">
        <f t="shared" si="35"/>
        <v>0.43056174955544957</v>
      </c>
      <c r="H121" s="46">
        <f t="shared" si="35"/>
        <v>0.15534662920580003</v>
      </c>
      <c r="I121" s="216">
        <v>5.8693244739756401E-2</v>
      </c>
      <c r="J121" s="46">
        <v>0.21262458471760801</v>
      </c>
      <c r="K121" s="46">
        <v>0.232558139534884</v>
      </c>
      <c r="L121" s="46">
        <v>0.47286821705426402</v>
      </c>
    </row>
    <row r="122" spans="1:13" ht="14.25" customHeight="1" x14ac:dyDescent="0.35">
      <c r="A122" s="169"/>
      <c r="B122" s="127" t="s">
        <v>64</v>
      </c>
      <c r="C122" s="53">
        <f t="shared" ref="C122:H122" si="36">IFERROR(C115/SUM($C115:$H115),"-")</f>
        <v>0.2148924129344415</v>
      </c>
      <c r="D122" s="52">
        <f t="shared" si="36"/>
        <v>0.10087693954445719</v>
      </c>
      <c r="E122" s="52">
        <f t="shared" si="36"/>
        <v>3.9024516789214557E-2</v>
      </c>
      <c r="F122" s="52">
        <f t="shared" si="36"/>
        <v>1.9419727665948731E-2</v>
      </c>
      <c r="G122" s="52">
        <f t="shared" si="36"/>
        <v>0.62169912222441581</v>
      </c>
      <c r="H122" s="52">
        <f t="shared" si="36"/>
        <v>4.0872808415222551E-3</v>
      </c>
      <c r="I122" s="215" t="s">
        <v>60</v>
      </c>
      <c r="J122" s="52" t="s">
        <v>60</v>
      </c>
      <c r="K122" s="52" t="s">
        <v>60</v>
      </c>
      <c r="L122" s="52" t="s">
        <v>60</v>
      </c>
    </row>
    <row r="123" spans="1:13" ht="14.25" customHeight="1" thickBot="1" x14ac:dyDescent="0.4">
      <c r="A123" s="169"/>
      <c r="B123" s="306" t="s">
        <v>234</v>
      </c>
      <c r="C123" s="84">
        <f t="shared" ref="C123:H123" si="37">IFERROR(C116/SUM($C116:$H116),"-")</f>
        <v>0.18784031127329656</v>
      </c>
      <c r="D123" s="84">
        <f t="shared" si="37"/>
        <v>0.12925209223083034</v>
      </c>
      <c r="E123" s="84">
        <f t="shared" si="37"/>
        <v>4.5833381298276715E-2</v>
      </c>
      <c r="F123" s="84">
        <f t="shared" si="37"/>
        <v>2.3713868008150202E-2</v>
      </c>
      <c r="G123" s="84">
        <f t="shared" si="37"/>
        <v>0.54334687863334441</v>
      </c>
      <c r="H123" s="312">
        <f t="shared" si="37"/>
        <v>7.0013468556101716E-2</v>
      </c>
      <c r="I123" s="84" t="s">
        <v>60</v>
      </c>
      <c r="J123" s="84" t="s">
        <v>60</v>
      </c>
      <c r="K123" s="84" t="s">
        <v>60</v>
      </c>
      <c r="L123" s="84" t="s">
        <v>60</v>
      </c>
    </row>
    <row r="124" spans="1:13" x14ac:dyDescent="0.35">
      <c r="B124" s="6"/>
      <c r="C124" s="147"/>
      <c r="D124" s="147"/>
      <c r="E124" s="147"/>
      <c r="F124" s="147"/>
      <c r="G124" s="147"/>
      <c r="H124" s="147"/>
      <c r="I124" s="147"/>
      <c r="J124" s="15"/>
      <c r="K124" s="15"/>
      <c r="L124" s="15"/>
      <c r="M124" s="15"/>
    </row>
    <row r="125" spans="1:13" x14ac:dyDescent="0.35">
      <c r="B125" s="207" t="s">
        <v>71</v>
      </c>
      <c r="C125" s="423" t="s">
        <v>50</v>
      </c>
      <c r="D125" s="424"/>
      <c r="E125" s="424"/>
      <c r="F125" s="424"/>
      <c r="G125" s="424"/>
      <c r="H125" s="424"/>
      <c r="I125" s="424"/>
      <c r="J125" s="424"/>
      <c r="K125" s="424"/>
      <c r="L125" s="424"/>
    </row>
    <row r="126" spans="1:13" x14ac:dyDescent="0.35">
      <c r="C126" s="421" t="str">
        <f>$A$1</f>
        <v>Scotland</v>
      </c>
      <c r="D126" s="422"/>
      <c r="E126" s="422"/>
      <c r="F126" s="422"/>
      <c r="G126" s="422"/>
      <c r="H126" s="422"/>
      <c r="I126" s="422"/>
      <c r="J126" s="422"/>
      <c r="K126" s="422"/>
      <c r="L126" s="422"/>
    </row>
    <row r="127" spans="1:13" ht="27" thickBot="1" x14ac:dyDescent="0.4">
      <c r="B127" s="24" t="s">
        <v>88</v>
      </c>
      <c r="C127" s="67" t="s">
        <v>96</v>
      </c>
      <c r="D127" s="68" t="s">
        <v>97</v>
      </c>
      <c r="E127" s="68" t="s">
        <v>90</v>
      </c>
      <c r="F127" s="68" t="s">
        <v>91</v>
      </c>
      <c r="G127" s="68" t="s">
        <v>92</v>
      </c>
      <c r="H127" s="68" t="s">
        <v>93</v>
      </c>
      <c r="I127" s="68" t="s">
        <v>94</v>
      </c>
      <c r="J127" s="68" t="s">
        <v>95</v>
      </c>
      <c r="K127" s="68" t="s">
        <v>54</v>
      </c>
      <c r="L127" s="68" t="s">
        <v>55</v>
      </c>
    </row>
    <row r="128" spans="1:13" x14ac:dyDescent="0.35">
      <c r="B128" s="23" t="s">
        <v>58</v>
      </c>
      <c r="C128" s="49"/>
      <c r="D128" s="47"/>
      <c r="E128" s="47"/>
      <c r="F128" s="47"/>
      <c r="G128" s="47"/>
      <c r="H128" s="47"/>
      <c r="I128" s="47"/>
      <c r="J128" s="47"/>
      <c r="K128" s="47"/>
      <c r="L128" s="47"/>
    </row>
    <row r="129" spans="1:32" x14ac:dyDescent="0.35">
      <c r="B129" s="127" t="s">
        <v>59</v>
      </c>
      <c r="C129" s="28">
        <v>13696</v>
      </c>
      <c r="D129" s="29">
        <v>12847</v>
      </c>
      <c r="E129" s="29">
        <v>10028</v>
      </c>
      <c r="F129" s="29">
        <v>6026</v>
      </c>
      <c r="G129" s="29">
        <v>2785</v>
      </c>
      <c r="H129" s="29">
        <v>1465</v>
      </c>
      <c r="I129" s="29">
        <v>935</v>
      </c>
      <c r="J129" s="29">
        <v>504</v>
      </c>
      <c r="K129" s="29">
        <v>43153</v>
      </c>
      <c r="L129" s="29">
        <v>0</v>
      </c>
    </row>
    <row r="130" spans="1:32" x14ac:dyDescent="0.35">
      <c r="B130" s="128" t="s">
        <v>61</v>
      </c>
      <c r="C130" s="26">
        <v>18255.91</v>
      </c>
      <c r="D130" s="27">
        <v>13953.888000000001</v>
      </c>
      <c r="E130" s="27">
        <v>11306.477000000001</v>
      </c>
      <c r="F130" s="27">
        <v>7647.1850000000004</v>
      </c>
      <c r="G130" s="27">
        <v>3579.2579999999998</v>
      </c>
      <c r="H130" s="27">
        <v>2323.9119999999998</v>
      </c>
      <c r="I130" s="27">
        <v>1315.508</v>
      </c>
      <c r="J130" s="27">
        <v>640.26599999999996</v>
      </c>
      <c r="K130" s="27">
        <v>92672.804999999993</v>
      </c>
      <c r="L130" s="27">
        <v>4138</v>
      </c>
    </row>
    <row r="131" spans="1:32" x14ac:dyDescent="0.35">
      <c r="B131" s="127" t="s">
        <v>62</v>
      </c>
      <c r="C131" s="28">
        <v>14624.2</v>
      </c>
      <c r="D131" s="29">
        <v>12586.2</v>
      </c>
      <c r="E131" s="29">
        <v>9529.76</v>
      </c>
      <c r="F131" s="29">
        <v>6222.64</v>
      </c>
      <c r="G131" s="29">
        <v>2996.68</v>
      </c>
      <c r="H131" s="29">
        <v>1275.8</v>
      </c>
      <c r="I131" s="29">
        <v>721.12</v>
      </c>
      <c r="J131" s="29">
        <v>367.8</v>
      </c>
      <c r="K131" s="29">
        <v>81987.684999999998</v>
      </c>
      <c r="L131" s="29">
        <v>3143.6</v>
      </c>
    </row>
    <row r="132" spans="1:32" x14ac:dyDescent="0.35">
      <c r="B132" s="128" t="s">
        <v>63</v>
      </c>
      <c r="C132" s="26">
        <v>10337.73</v>
      </c>
      <c r="D132" s="27">
        <v>11334.14</v>
      </c>
      <c r="E132" s="27">
        <v>9557.26</v>
      </c>
      <c r="F132" s="27">
        <v>6878.45</v>
      </c>
      <c r="G132" s="27">
        <v>3345.71</v>
      </c>
      <c r="H132" s="27">
        <v>2027.18</v>
      </c>
      <c r="I132" s="27">
        <v>1184.04</v>
      </c>
      <c r="J132" s="27">
        <v>365.19</v>
      </c>
      <c r="K132" s="27">
        <v>51632.5</v>
      </c>
      <c r="L132" s="27">
        <v>18629</v>
      </c>
    </row>
    <row r="133" spans="1:32" ht="15.75" customHeight="1" x14ac:dyDescent="0.35">
      <c r="B133" s="127" t="s">
        <v>64</v>
      </c>
      <c r="C133" s="28">
        <v>11058.7</v>
      </c>
      <c r="D133" s="29">
        <v>9834.64</v>
      </c>
      <c r="E133" s="29">
        <v>11085.88</v>
      </c>
      <c r="F133" s="29">
        <v>7153.1549999999997</v>
      </c>
      <c r="G133" s="29">
        <v>4311.18</v>
      </c>
      <c r="H133" s="29">
        <v>2744.64</v>
      </c>
      <c r="I133" s="29">
        <v>2394.86</v>
      </c>
      <c r="J133" s="29">
        <v>1116.32</v>
      </c>
      <c r="K133" s="29">
        <v>112406.1862</v>
      </c>
      <c r="L133" s="29">
        <v>739</v>
      </c>
    </row>
    <row r="134" spans="1:32" ht="15.75" customHeight="1" x14ac:dyDescent="0.35">
      <c r="B134" s="128" t="s">
        <v>234</v>
      </c>
      <c r="C134" s="26">
        <v>15696</v>
      </c>
      <c r="D134" s="27">
        <v>13014</v>
      </c>
      <c r="E134" s="27">
        <v>13511</v>
      </c>
      <c r="F134" s="27">
        <v>8945</v>
      </c>
      <c r="G134" s="27">
        <v>5096</v>
      </c>
      <c r="H134" s="27">
        <v>2867</v>
      </c>
      <c r="I134" s="27">
        <v>2637</v>
      </c>
      <c r="J134" s="27">
        <v>1483</v>
      </c>
      <c r="K134" s="27">
        <v>94400</v>
      </c>
      <c r="L134" s="27">
        <v>12164</v>
      </c>
    </row>
    <row r="135" spans="1:32" x14ac:dyDescent="0.35">
      <c r="B135" s="48" t="s">
        <v>65</v>
      </c>
      <c r="C135" s="154"/>
      <c r="D135" s="155"/>
      <c r="E135" s="155"/>
      <c r="F135" s="155"/>
      <c r="G135" s="155"/>
      <c r="H135" s="155"/>
      <c r="I135" s="155"/>
      <c r="J135" s="155"/>
      <c r="K135" s="155"/>
      <c r="L135" s="155"/>
    </row>
    <row r="136" spans="1:32" x14ac:dyDescent="0.35">
      <c r="B136" s="127" t="s">
        <v>59</v>
      </c>
      <c r="C136" s="53">
        <f>IFERROR(C129/SUM($C129:$L129),"-")</f>
        <v>0.14978291538621377</v>
      </c>
      <c r="D136" s="52">
        <f t="shared" ref="D136:L136" si="38">IFERROR(D129/SUM($C129:$L129),"-")</f>
        <v>0.14049803694266122</v>
      </c>
      <c r="E136" s="52">
        <f t="shared" si="38"/>
        <v>0.10966874090924005</v>
      </c>
      <c r="F136" s="52">
        <f t="shared" si="38"/>
        <v>6.5901858069313965E-2</v>
      </c>
      <c r="G136" s="52">
        <f t="shared" si="38"/>
        <v>3.045746344557574E-2</v>
      </c>
      <c r="H136" s="52">
        <f t="shared" si="38"/>
        <v>1.6021610035105372E-2</v>
      </c>
      <c r="I136" s="52">
        <f t="shared" si="38"/>
        <v>1.0225396165749844E-2</v>
      </c>
      <c r="J136" s="52">
        <f t="shared" si="38"/>
        <v>5.5118713021795954E-3</v>
      </c>
      <c r="K136" s="52">
        <f t="shared" si="38"/>
        <v>0.47193210774396044</v>
      </c>
      <c r="L136" s="52">
        <f t="shared" si="38"/>
        <v>0</v>
      </c>
    </row>
    <row r="137" spans="1:32" x14ac:dyDescent="0.35">
      <c r="B137" s="128" t="s">
        <v>61</v>
      </c>
      <c r="C137" s="54">
        <f t="shared" ref="C137:L137" si="39">IFERROR(C130/SUM($C130:$L130),"-")</f>
        <v>0.11715031806859602</v>
      </c>
      <c r="D137" s="46">
        <f t="shared" si="39"/>
        <v>8.9543737753613226E-2</v>
      </c>
      <c r="E137" s="46">
        <f t="shared" si="39"/>
        <v>7.255499050911543E-2</v>
      </c>
      <c r="F137" s="46">
        <f t="shared" si="39"/>
        <v>4.9072884073124622E-2</v>
      </c>
      <c r="G137" s="46">
        <f t="shared" si="39"/>
        <v>2.2968518860443925E-2</v>
      </c>
      <c r="H137" s="46">
        <f t="shared" si="39"/>
        <v>1.4912816176428733E-2</v>
      </c>
      <c r="I137" s="46">
        <f t="shared" si="39"/>
        <v>8.4417693022031011E-3</v>
      </c>
      <c r="J137" s="46">
        <f t="shared" si="39"/>
        <v>4.1086621016705105E-3</v>
      </c>
      <c r="K137" s="46">
        <f t="shared" si="39"/>
        <v>0.5946922712731918</v>
      </c>
      <c r="L137" s="46">
        <f t="shared" si="39"/>
        <v>2.6554031881612601E-2</v>
      </c>
    </row>
    <row r="138" spans="1:32" x14ac:dyDescent="0.35">
      <c r="B138" s="127" t="s">
        <v>62</v>
      </c>
      <c r="C138" s="53">
        <f t="shared" ref="C138:L138" si="40">IFERROR(C131/SUM($C131:$L131),"-")</f>
        <v>0.10958110863708599</v>
      </c>
      <c r="D138" s="52">
        <f t="shared" si="40"/>
        <v>9.4310098981694152E-2</v>
      </c>
      <c r="E138" s="52">
        <f t="shared" si="40"/>
        <v>7.1407780654350772E-2</v>
      </c>
      <c r="F138" s="52">
        <f t="shared" si="40"/>
        <v>4.6627083180582646E-2</v>
      </c>
      <c r="G138" s="52">
        <f t="shared" si="40"/>
        <v>2.2454528564337387E-2</v>
      </c>
      <c r="H138" s="52">
        <f t="shared" si="40"/>
        <v>9.5597419618983805E-3</v>
      </c>
      <c r="I138" s="52">
        <f t="shared" si="40"/>
        <v>5.4034496971031194E-3</v>
      </c>
      <c r="J138" s="52">
        <f t="shared" si="40"/>
        <v>2.7559751478180156E-3</v>
      </c>
      <c r="K138" s="52">
        <f t="shared" si="40"/>
        <v>0.61434481317871636</v>
      </c>
      <c r="L138" s="52">
        <f t="shared" si="40"/>
        <v>2.3555419996413033E-2</v>
      </c>
    </row>
    <row r="139" spans="1:32" x14ac:dyDescent="0.35">
      <c r="B139" s="128" t="s">
        <v>63</v>
      </c>
      <c r="C139" s="54">
        <f t="shared" ref="C139:L139" si="41">IFERROR(C132/SUM($C132:$L132),"-")</f>
        <v>8.9666253799075724E-2</v>
      </c>
      <c r="D139" s="46">
        <f t="shared" si="41"/>
        <v>9.8308804141166023E-2</v>
      </c>
      <c r="E139" s="46">
        <f t="shared" si="41"/>
        <v>8.2896699834852969E-2</v>
      </c>
      <c r="F139" s="46">
        <f t="shared" si="41"/>
        <v>5.9661535312322191E-2</v>
      </c>
      <c r="G139" s="46">
        <f t="shared" si="41"/>
        <v>2.9019647640062728E-2</v>
      </c>
      <c r="H139" s="46">
        <f t="shared" si="41"/>
        <v>1.7583128634275642E-2</v>
      </c>
      <c r="I139" s="46">
        <f t="shared" si="41"/>
        <v>1.0269994587618136E-2</v>
      </c>
      <c r="J139" s="46">
        <f t="shared" si="41"/>
        <v>3.1675444439818478E-3</v>
      </c>
      <c r="K139" s="46">
        <f t="shared" si="41"/>
        <v>0.44784424136447537</v>
      </c>
      <c r="L139" s="46">
        <f t="shared" si="41"/>
        <v>0.1615821502421694</v>
      </c>
    </row>
    <row r="140" spans="1:32" x14ac:dyDescent="0.35">
      <c r="B140" s="127" t="s">
        <v>64</v>
      </c>
      <c r="C140" s="53">
        <f t="shared" ref="C140:L140" si="42">IFERROR(C133/SUM($C133:$L133),"-")</f>
        <v>6.7909544651098858E-2</v>
      </c>
      <c r="D140" s="52">
        <f t="shared" si="42"/>
        <v>6.0392806044786709E-2</v>
      </c>
      <c r="E140" s="52">
        <f t="shared" si="42"/>
        <v>6.8076452282521793E-2</v>
      </c>
      <c r="F140" s="52">
        <f t="shared" si="42"/>
        <v>4.392627513801179E-2</v>
      </c>
      <c r="G140" s="52">
        <f t="shared" si="42"/>
        <v>2.6474203180204218E-2</v>
      </c>
      <c r="H140" s="52">
        <f t="shared" si="42"/>
        <v>1.6854354728059531E-2</v>
      </c>
      <c r="I140" s="52">
        <f t="shared" si="42"/>
        <v>1.4706416857599051E-2</v>
      </c>
      <c r="J140" s="52">
        <f t="shared" si="42"/>
        <v>6.855126089406049E-3</v>
      </c>
      <c r="K140" s="52">
        <f t="shared" si="42"/>
        <v>0.69026675113789426</v>
      </c>
      <c r="L140" s="52">
        <f t="shared" si="42"/>
        <v>4.5380698904176854E-3</v>
      </c>
    </row>
    <row r="141" spans="1:32" ht="15" thickBot="1" x14ac:dyDescent="0.4">
      <c r="B141" s="306" t="s">
        <v>234</v>
      </c>
      <c r="C141" s="84">
        <f t="shared" ref="C141:L141" si="43">IFERROR(C134/SUM($C134:$L134),"-")</f>
        <v>9.243108595926107E-2</v>
      </c>
      <c r="D141" s="84">
        <f t="shared" si="43"/>
        <v>7.6637242142827702E-2</v>
      </c>
      <c r="E141" s="84">
        <f t="shared" si="43"/>
        <v>7.9563990978311433E-2</v>
      </c>
      <c r="F141" s="84">
        <f t="shared" si="43"/>
        <v>5.2675590208052389E-2</v>
      </c>
      <c r="G141" s="84">
        <f t="shared" si="43"/>
        <v>3.0009481017354383E-2</v>
      </c>
      <c r="H141" s="84">
        <f t="shared" si="43"/>
        <v>1.688327748758929E-2</v>
      </c>
      <c r="I141" s="84">
        <f t="shared" si="43"/>
        <v>1.5528846436963012E-2</v>
      </c>
      <c r="J141" s="84">
        <f t="shared" si="43"/>
        <v>8.7331358612120387E-3</v>
      </c>
      <c r="K141" s="84">
        <f t="shared" si="43"/>
        <v>0.55590561382226333</v>
      </c>
      <c r="L141" s="84">
        <f t="shared" si="43"/>
        <v>7.1631736086165368E-2</v>
      </c>
    </row>
    <row r="142" spans="1:32" x14ac:dyDescent="0.35">
      <c r="C142" s="15"/>
      <c r="D142" s="15"/>
      <c r="E142" s="15"/>
      <c r="F142" s="15"/>
      <c r="G142" s="15"/>
      <c r="H142" s="15"/>
      <c r="I142" s="15"/>
      <c r="J142" s="15"/>
    </row>
    <row r="143" spans="1:32" ht="16.5" x14ac:dyDescent="0.35">
      <c r="A143" s="412" t="s">
        <v>330</v>
      </c>
    </row>
    <row r="144" spans="1:32" x14ac:dyDescent="0.35">
      <c r="A144" s="5"/>
      <c r="R144" s="15"/>
      <c r="S144" s="15"/>
      <c r="T144" s="15"/>
      <c r="U144" s="15"/>
      <c r="V144" s="15"/>
      <c r="W144" s="15"/>
      <c r="X144" s="15"/>
      <c r="Y144" s="15"/>
      <c r="Z144" s="15"/>
      <c r="AA144" s="15"/>
      <c r="AB144" s="15"/>
      <c r="AC144" s="15"/>
      <c r="AD144" s="15"/>
      <c r="AE144" s="15"/>
      <c r="AF144" s="15"/>
    </row>
    <row r="145" spans="2:20" x14ac:dyDescent="0.35">
      <c r="C145" s="417" t="str">
        <f>$A$1</f>
        <v>Scotland</v>
      </c>
      <c r="D145" s="418"/>
      <c r="E145" s="418"/>
      <c r="F145" s="418"/>
      <c r="G145" s="418"/>
      <c r="H145" s="418"/>
      <c r="I145" s="418"/>
      <c r="J145" s="418"/>
      <c r="K145" s="418"/>
      <c r="L145" s="418"/>
      <c r="M145" s="418"/>
      <c r="N145" s="418"/>
      <c r="O145" s="418"/>
      <c r="P145" s="418"/>
      <c r="Q145" s="418"/>
      <c r="R145" s="418"/>
      <c r="S145" s="418"/>
    </row>
    <row r="146" spans="2:20" ht="15" customHeight="1" x14ac:dyDescent="0.35">
      <c r="B146" s="7"/>
      <c r="C146" s="434" t="s">
        <v>99</v>
      </c>
      <c r="D146" s="435"/>
      <c r="E146" s="435"/>
      <c r="F146" s="435"/>
      <c r="G146" s="435"/>
      <c r="H146" s="435"/>
      <c r="I146" s="435"/>
      <c r="J146" s="436"/>
      <c r="K146" s="435" t="s">
        <v>100</v>
      </c>
      <c r="L146" s="435"/>
      <c r="M146" s="435"/>
      <c r="N146" s="435"/>
      <c r="O146" s="435"/>
      <c r="P146" s="435"/>
      <c r="Q146" s="435"/>
      <c r="R146" s="276"/>
      <c r="S146" s="15"/>
    </row>
    <row r="147" spans="2:20" ht="15" customHeight="1" x14ac:dyDescent="0.35">
      <c r="B147" s="7"/>
      <c r="C147" s="432" t="s">
        <v>101</v>
      </c>
      <c r="D147" s="433"/>
      <c r="E147" s="433"/>
      <c r="F147" s="433"/>
      <c r="G147" s="433" t="s">
        <v>102</v>
      </c>
      <c r="H147" s="433"/>
      <c r="I147" s="433"/>
      <c r="J147" s="9"/>
      <c r="K147" s="416" t="s">
        <v>103</v>
      </c>
      <c r="L147" s="416"/>
      <c r="M147" s="416"/>
      <c r="N147" s="416" t="s">
        <v>104</v>
      </c>
      <c r="O147" s="416"/>
      <c r="P147" s="416"/>
      <c r="Q147" s="7"/>
      <c r="R147" s="276"/>
      <c r="S147" s="15"/>
    </row>
    <row r="148" spans="2:20" ht="53" thickBot="1" x14ac:dyDescent="0.4">
      <c r="B148" s="8" t="s">
        <v>49</v>
      </c>
      <c r="C148" s="101" t="s">
        <v>224</v>
      </c>
      <c r="D148" s="102" t="s">
        <v>225</v>
      </c>
      <c r="E148" s="102" t="s">
        <v>226</v>
      </c>
      <c r="F148" s="103" t="s">
        <v>105</v>
      </c>
      <c r="G148" s="104" t="s">
        <v>106</v>
      </c>
      <c r="H148" s="102" t="s">
        <v>227</v>
      </c>
      <c r="I148" s="105" t="s">
        <v>107</v>
      </c>
      <c r="J148" s="106" t="s">
        <v>108</v>
      </c>
      <c r="K148" s="102" t="s">
        <v>109</v>
      </c>
      <c r="L148" s="102" t="s">
        <v>110</v>
      </c>
      <c r="M148" s="103" t="s">
        <v>111</v>
      </c>
      <c r="N148" s="104" t="s">
        <v>112</v>
      </c>
      <c r="O148" s="102" t="s">
        <v>113</v>
      </c>
      <c r="P148" s="105" t="s">
        <v>114</v>
      </c>
      <c r="Q148" s="107" t="s">
        <v>115</v>
      </c>
      <c r="R148" s="277" t="s">
        <v>86</v>
      </c>
      <c r="S148" s="107" t="s">
        <v>55</v>
      </c>
    </row>
    <row r="149" spans="2:20" x14ac:dyDescent="0.35">
      <c r="B149" s="75" t="s">
        <v>78</v>
      </c>
      <c r="C149" s="86"/>
      <c r="D149" s="87"/>
      <c r="E149" s="87"/>
      <c r="F149" s="90"/>
      <c r="G149" s="91"/>
      <c r="H149" s="87"/>
      <c r="I149" s="92"/>
      <c r="J149" s="209"/>
      <c r="K149" s="87"/>
      <c r="L149" s="87"/>
      <c r="M149" s="90"/>
      <c r="N149" s="91"/>
      <c r="O149" s="87"/>
      <c r="P149" s="92"/>
      <c r="Q149" s="165"/>
      <c r="R149" s="156"/>
      <c r="S149" s="165"/>
    </row>
    <row r="150" spans="2:20" x14ac:dyDescent="0.35">
      <c r="B150" s="127" t="s">
        <v>61</v>
      </c>
      <c r="C150" s="69">
        <v>8123.1750000000002</v>
      </c>
      <c r="D150" s="70">
        <v>747</v>
      </c>
      <c r="E150" s="70">
        <v>555.81500000000005</v>
      </c>
      <c r="F150" s="95">
        <v>13030.99</v>
      </c>
      <c r="G150" s="93">
        <v>7376.0569999999998</v>
      </c>
      <c r="H150" s="70">
        <v>1035.5999999999999</v>
      </c>
      <c r="I150" s="97">
        <v>12002.656999999999</v>
      </c>
      <c r="J150" s="89">
        <f>SUM(F150,I150)</f>
        <v>25033.646999999997</v>
      </c>
      <c r="K150" s="70">
        <v>34748.427000000003</v>
      </c>
      <c r="L150" s="70">
        <v>4475.6959999999999</v>
      </c>
      <c r="M150" s="100">
        <f>SUM(K150:L150)</f>
        <v>39224.123000000007</v>
      </c>
      <c r="N150" s="93">
        <v>16484.688999999998</v>
      </c>
      <c r="O150" s="70">
        <v>6038.2250000000004</v>
      </c>
      <c r="P150" s="99">
        <f>SUM(N150:O150)</f>
        <v>22522.913999999997</v>
      </c>
      <c r="Q150" s="88">
        <f>SUM(M150,P150)</f>
        <v>61747.037000000004</v>
      </c>
      <c r="R150" s="278">
        <v>84337.77</v>
      </c>
      <c r="S150" s="88">
        <v>10421.754999999999</v>
      </c>
    </row>
    <row r="151" spans="2:20" x14ac:dyDescent="0.35">
      <c r="B151" s="128" t="s">
        <v>62</v>
      </c>
      <c r="C151" s="72">
        <v>2379</v>
      </c>
      <c r="D151" s="73">
        <v>220</v>
      </c>
      <c r="E151" s="73">
        <v>347</v>
      </c>
      <c r="F151" s="170">
        <v>14265.74</v>
      </c>
      <c r="G151" s="171">
        <v>2646</v>
      </c>
      <c r="H151" s="73">
        <v>573</v>
      </c>
      <c r="I151" s="172">
        <v>15043.915000000001</v>
      </c>
      <c r="J151" s="173">
        <f t="shared" ref="J151:J154" si="44">SUM(F151,I151)</f>
        <v>29309.654999999999</v>
      </c>
      <c r="K151" s="73">
        <v>42961.415000000001</v>
      </c>
      <c r="L151" s="73">
        <v>6355.1549999999997</v>
      </c>
      <c r="M151" s="174">
        <f t="shared" ref="M151:M154" si="45">SUM(K151:L151)</f>
        <v>49316.57</v>
      </c>
      <c r="N151" s="171">
        <v>19132.064999999999</v>
      </c>
      <c r="O151" s="73">
        <v>8705.7250000000004</v>
      </c>
      <c r="P151" s="175">
        <f t="shared" ref="P151:P154" si="46">SUM(N151:O151)</f>
        <v>27837.79</v>
      </c>
      <c r="Q151" s="176">
        <f t="shared" ref="Q151:Q154" si="47">SUM(M151,P151)</f>
        <v>77154.36</v>
      </c>
      <c r="R151" s="279">
        <v>42018.83</v>
      </c>
      <c r="S151" s="176">
        <v>2397</v>
      </c>
    </row>
    <row r="152" spans="2:20" x14ac:dyDescent="0.35">
      <c r="B152" s="127" t="s">
        <v>63</v>
      </c>
      <c r="C152" s="69">
        <v>3988.99</v>
      </c>
      <c r="D152" s="70">
        <v>1068.1600000000001</v>
      </c>
      <c r="E152" s="70">
        <v>812.22</v>
      </c>
      <c r="F152" s="95">
        <v>17188.150000000001</v>
      </c>
      <c r="G152" s="93">
        <v>3174.78</v>
      </c>
      <c r="H152" s="70">
        <v>557.02</v>
      </c>
      <c r="I152" s="97">
        <v>17643.61</v>
      </c>
      <c r="J152" s="89">
        <f t="shared" si="44"/>
        <v>34831.760000000002</v>
      </c>
      <c r="K152" s="70">
        <v>48757.13</v>
      </c>
      <c r="L152" s="70">
        <v>5890.11</v>
      </c>
      <c r="M152" s="100">
        <f t="shared" si="45"/>
        <v>54647.24</v>
      </c>
      <c r="N152" s="93">
        <v>22058.71</v>
      </c>
      <c r="O152" s="70">
        <v>7272.8</v>
      </c>
      <c r="P152" s="99">
        <f t="shared" si="46"/>
        <v>29331.51</v>
      </c>
      <c r="Q152" s="88">
        <f t="shared" si="47"/>
        <v>83978.75</v>
      </c>
      <c r="R152" s="278">
        <v>74343.600000000006</v>
      </c>
      <c r="S152" s="88">
        <v>6593.7</v>
      </c>
    </row>
    <row r="153" spans="2:20" x14ac:dyDescent="0.35">
      <c r="B153" s="128" t="s">
        <v>64</v>
      </c>
      <c r="C153" s="72">
        <v>1947.97</v>
      </c>
      <c r="D153" s="73">
        <v>631.44000000000005</v>
      </c>
      <c r="E153" s="73">
        <v>354.93</v>
      </c>
      <c r="F153" s="170">
        <v>17226.6924</v>
      </c>
      <c r="G153" s="171">
        <v>4393.8450000000003</v>
      </c>
      <c r="H153" s="73">
        <v>1465.3</v>
      </c>
      <c r="I153" s="172">
        <v>16461.379200000003</v>
      </c>
      <c r="J153" s="173">
        <f t="shared" si="44"/>
        <v>33688.071600000003</v>
      </c>
      <c r="K153" s="73">
        <v>56446.138200000001</v>
      </c>
      <c r="L153" s="73">
        <v>6480.6152000000002</v>
      </c>
      <c r="M153" s="174">
        <f t="shared" si="45"/>
        <v>62926.753400000001</v>
      </c>
      <c r="N153" s="171">
        <v>18603.768199999999</v>
      </c>
      <c r="O153" s="73">
        <v>7324.6827999999996</v>
      </c>
      <c r="P153" s="175">
        <f t="shared" si="46"/>
        <v>25928.450999999997</v>
      </c>
      <c r="Q153" s="176">
        <f t="shared" si="47"/>
        <v>88855.204400000002</v>
      </c>
      <c r="R153" s="279">
        <v>72464.784</v>
      </c>
      <c r="S153" s="176">
        <v>4179.8789999999999</v>
      </c>
    </row>
    <row r="154" spans="2:20" x14ac:dyDescent="0.35">
      <c r="B154" s="41" t="s">
        <v>234</v>
      </c>
      <c r="C154" s="76">
        <v>6482</v>
      </c>
      <c r="D154" s="77">
        <v>743</v>
      </c>
      <c r="E154" s="77">
        <v>306</v>
      </c>
      <c r="F154" s="313">
        <v>22395</v>
      </c>
      <c r="G154" s="314">
        <v>7526</v>
      </c>
      <c r="H154" s="77">
        <v>1883</v>
      </c>
      <c r="I154" s="315">
        <v>20378</v>
      </c>
      <c r="J154" s="316">
        <f t="shared" si="44"/>
        <v>42773</v>
      </c>
      <c r="K154" s="77">
        <v>47737</v>
      </c>
      <c r="L154" s="77">
        <v>9033</v>
      </c>
      <c r="M154" s="317">
        <f t="shared" si="45"/>
        <v>56770</v>
      </c>
      <c r="N154" s="314">
        <v>19475</v>
      </c>
      <c r="O154" s="77">
        <v>11036</v>
      </c>
      <c r="P154" s="318">
        <f t="shared" si="46"/>
        <v>30511</v>
      </c>
      <c r="Q154" s="319">
        <f t="shared" si="47"/>
        <v>87281</v>
      </c>
      <c r="R154" s="320">
        <v>84048</v>
      </c>
      <c r="S154" s="319">
        <v>7189</v>
      </c>
    </row>
    <row r="155" spans="2:20" x14ac:dyDescent="0.35">
      <c r="B155" s="5" t="s">
        <v>79</v>
      </c>
      <c r="C155" s="86"/>
      <c r="D155" s="87"/>
      <c r="E155" s="87"/>
      <c r="F155" s="90"/>
      <c r="G155" s="91"/>
      <c r="H155" s="87"/>
      <c r="I155" s="92"/>
      <c r="J155" s="209"/>
      <c r="K155" s="87"/>
      <c r="L155" s="87"/>
      <c r="M155" s="90"/>
      <c r="N155" s="91"/>
      <c r="O155" s="87"/>
      <c r="P155" s="92"/>
      <c r="Q155" s="165"/>
      <c r="R155" s="156"/>
      <c r="S155" s="165"/>
    </row>
    <row r="156" spans="2:20" x14ac:dyDescent="0.35">
      <c r="B156" s="127" t="s">
        <v>61</v>
      </c>
      <c r="C156" s="53">
        <f>IFERROR(C150/SUM($J150,$Q150,$R150,$S150),"-")</f>
        <v>4.4745872249161059E-2</v>
      </c>
      <c r="D156" s="52">
        <f t="shared" ref="D156:F156" si="48">IFERROR(D150/SUM($J150,$Q150,$R150,$S150),"-")</f>
        <v>4.114790900125051E-3</v>
      </c>
      <c r="E156" s="52">
        <f t="shared" si="48"/>
        <v>3.0616633255060315E-3</v>
      </c>
      <c r="F156" s="96">
        <f t="shared" si="48"/>
        <v>7.1780186173521471E-2</v>
      </c>
      <c r="G156" s="94">
        <f t="shared" ref="G156:S156" si="49">IFERROR(G150/SUM($J150,$Q150,$R150,$S150),"-")</f>
        <v>4.0630431355292748E-2</v>
      </c>
      <c r="H156" s="52">
        <f t="shared" si="49"/>
        <v>5.7045213603340054E-3</v>
      </c>
      <c r="I156" s="98">
        <f t="shared" si="49"/>
        <v>6.611569451261344E-2</v>
      </c>
      <c r="J156" s="249">
        <f t="shared" si="49"/>
        <v>0.1378958806861349</v>
      </c>
      <c r="K156" s="52">
        <f t="shared" si="49"/>
        <v>0.19140898422123109</v>
      </c>
      <c r="L156" s="52">
        <f t="shared" si="49"/>
        <v>2.4654020311279907E-2</v>
      </c>
      <c r="M156" s="96">
        <f t="shared" si="49"/>
        <v>0.21606300453251104</v>
      </c>
      <c r="N156" s="94">
        <f t="shared" si="49"/>
        <v>9.0804616182853445E-2</v>
      </c>
      <c r="O156" s="52">
        <f t="shared" si="49"/>
        <v>3.326108873213867E-2</v>
      </c>
      <c r="P156" s="98">
        <f t="shared" si="49"/>
        <v>0.12406570491499209</v>
      </c>
      <c r="Q156" s="251">
        <f t="shared" si="49"/>
        <v>0.34012870944750312</v>
      </c>
      <c r="R156" s="280">
        <f t="shared" si="49"/>
        <v>0.46456799000380122</v>
      </c>
      <c r="S156" s="251">
        <f t="shared" si="49"/>
        <v>5.7407419862560573E-2</v>
      </c>
    </row>
    <row r="157" spans="2:20" x14ac:dyDescent="0.35">
      <c r="B157" s="128" t="s">
        <v>62</v>
      </c>
      <c r="C157" s="54">
        <f t="shared" ref="C157:S157" si="50">IFERROR(C151/SUM($J151,$Q151,$R151,$S151),"-")</f>
        <v>1.5767513546955193E-2</v>
      </c>
      <c r="D157" s="46">
        <f t="shared" si="50"/>
        <v>1.4581139051408755E-3</v>
      </c>
      <c r="E157" s="46">
        <f t="shared" si="50"/>
        <v>2.2998432958358356E-3</v>
      </c>
      <c r="F157" s="178">
        <f t="shared" si="50"/>
        <v>9.4550335732383597E-2</v>
      </c>
      <c r="G157" s="179">
        <f t="shared" si="50"/>
        <v>1.7537133604557983E-2</v>
      </c>
      <c r="H157" s="46">
        <f t="shared" si="50"/>
        <v>3.7977239438441892E-3</v>
      </c>
      <c r="I157" s="180">
        <f t="shared" si="50"/>
        <v>9.9707916587533613E-2</v>
      </c>
      <c r="J157" s="250">
        <f t="shared" si="50"/>
        <v>0.1942582523199172</v>
      </c>
      <c r="K157" s="46">
        <f t="shared" si="50"/>
        <v>0.28473925725467175</v>
      </c>
      <c r="L157" s="46">
        <f t="shared" si="50"/>
        <v>4.2120635794661639E-2</v>
      </c>
      <c r="M157" s="178">
        <f t="shared" si="50"/>
        <v>0.32685989304933338</v>
      </c>
      <c r="N157" s="179">
        <f t="shared" si="50"/>
        <v>0.12680331822981392</v>
      </c>
      <c r="O157" s="46">
        <f t="shared" si="50"/>
        <v>5.769972125832977E-2</v>
      </c>
      <c r="P157" s="180">
        <f t="shared" si="50"/>
        <v>0.1845030394881437</v>
      </c>
      <c r="Q157" s="177">
        <f t="shared" si="50"/>
        <v>0.51136293253747711</v>
      </c>
      <c r="R157" s="281">
        <f t="shared" si="50"/>
        <v>0.27849200136704805</v>
      </c>
      <c r="S157" s="177">
        <f t="shared" si="50"/>
        <v>1.5886813775557628E-2</v>
      </c>
    </row>
    <row r="158" spans="2:20" x14ac:dyDescent="0.35">
      <c r="B158" s="127" t="s">
        <v>63</v>
      </c>
      <c r="C158" s="53">
        <f t="shared" ref="C158:S158" si="51">IFERROR(C152/SUM($J152,$Q152,$R152,$S152),"-")</f>
        <v>1.9970131337109523E-2</v>
      </c>
      <c r="D158" s="52">
        <f t="shared" si="51"/>
        <v>5.3475429843260853E-3</v>
      </c>
      <c r="E158" s="52">
        <f t="shared" si="51"/>
        <v>4.0662273093256939E-3</v>
      </c>
      <c r="F158" s="96">
        <f t="shared" si="51"/>
        <v>8.6049253806587414E-2</v>
      </c>
      <c r="G158" s="94">
        <f t="shared" si="51"/>
        <v>1.5893941465490908E-2</v>
      </c>
      <c r="H158" s="52">
        <f t="shared" si="51"/>
        <v>2.7886163057307106E-3</v>
      </c>
      <c r="I158" s="98">
        <f t="shared" si="51"/>
        <v>8.8329428993489334E-2</v>
      </c>
      <c r="J158" s="249">
        <f t="shared" si="51"/>
        <v>0.17437868280007673</v>
      </c>
      <c r="K158" s="52">
        <f t="shared" si="51"/>
        <v>0.2440934396226922</v>
      </c>
      <c r="L158" s="52">
        <f t="shared" si="51"/>
        <v>2.9487732556366945E-2</v>
      </c>
      <c r="M158" s="96">
        <f t="shared" si="51"/>
        <v>0.27358117217905914</v>
      </c>
      <c r="N158" s="94">
        <f t="shared" si="51"/>
        <v>0.11043280023946193</v>
      </c>
      <c r="O158" s="52">
        <f t="shared" si="51"/>
        <v>3.6409911077373007E-2</v>
      </c>
      <c r="P158" s="98">
        <f t="shared" si="51"/>
        <v>0.14684271131683493</v>
      </c>
      <c r="Q158" s="251">
        <f t="shared" si="51"/>
        <v>0.4204238834958941</v>
      </c>
      <c r="R158" s="280">
        <f t="shared" si="51"/>
        <v>0.37218730958802498</v>
      </c>
      <c r="S158" s="251">
        <f t="shared" si="51"/>
        <v>3.3010124116004069E-2</v>
      </c>
    </row>
    <row r="159" spans="2:20" x14ac:dyDescent="0.35">
      <c r="B159" s="128" t="s">
        <v>64</v>
      </c>
      <c r="C159" s="54">
        <f t="shared" ref="C159:S160" si="52">IFERROR(C153/SUM($J153,$Q153,$R153,$S153),"-")</f>
        <v>9.7795579881972683E-3</v>
      </c>
      <c r="D159" s="46">
        <f t="shared" si="52"/>
        <v>3.170071456987163E-3</v>
      </c>
      <c r="E159" s="46">
        <f t="shared" si="52"/>
        <v>1.7818849965609616E-3</v>
      </c>
      <c r="F159" s="178">
        <f t="shared" si="52"/>
        <v>8.6484615918436716E-2</v>
      </c>
      <c r="G159" s="179">
        <f t="shared" si="52"/>
        <v>2.2058790417024198E-2</v>
      </c>
      <c r="H159" s="46">
        <f t="shared" si="52"/>
        <v>7.3563691022477022E-3</v>
      </c>
      <c r="I159" s="180">
        <f t="shared" si="52"/>
        <v>8.2642449551124708E-2</v>
      </c>
      <c r="J159" s="250">
        <f t="shared" si="52"/>
        <v>0.16912706546956141</v>
      </c>
      <c r="K159" s="46">
        <f t="shared" si="52"/>
        <v>0.28338130553175717</v>
      </c>
      <c r="L159" s="46">
        <f t="shared" si="52"/>
        <v>3.2535178748950261E-2</v>
      </c>
      <c r="M159" s="178">
        <f t="shared" si="52"/>
        <v>0.3159164842807074</v>
      </c>
      <c r="N159" s="179">
        <f t="shared" si="52"/>
        <v>9.3398065632879515E-2</v>
      </c>
      <c r="O159" s="46">
        <f t="shared" si="52"/>
        <v>3.6772722468904104E-2</v>
      </c>
      <c r="P159" s="180">
        <f t="shared" si="52"/>
        <v>0.13017078810178362</v>
      </c>
      <c r="Q159" s="177">
        <f t="shared" si="52"/>
        <v>0.44608727238249102</v>
      </c>
      <c r="R159" s="281">
        <f t="shared" si="52"/>
        <v>0.3638010632762258</v>
      </c>
      <c r="S159" s="177">
        <f t="shared" si="52"/>
        <v>2.0984598871721848E-2</v>
      </c>
    </row>
    <row r="160" spans="2:20" ht="15" thickBot="1" x14ac:dyDescent="0.4">
      <c r="B160" s="275" t="s">
        <v>234</v>
      </c>
      <c r="C160" s="346">
        <f t="shared" si="52"/>
        <v>2.9291747066080408E-2</v>
      </c>
      <c r="D160" s="346">
        <f t="shared" si="52"/>
        <v>3.3575698966519197E-3</v>
      </c>
      <c r="E160" s="346">
        <f t="shared" si="52"/>
        <v>1.3827946007745457E-3</v>
      </c>
      <c r="F160" s="347">
        <f t="shared" si="52"/>
        <v>0.10120158524296062</v>
      </c>
      <c r="G160" s="346">
        <f t="shared" si="52"/>
        <v>3.4009516880487686E-2</v>
      </c>
      <c r="H160" s="346">
        <f t="shared" si="52"/>
        <v>8.5091576250276788E-3</v>
      </c>
      <c r="I160" s="348">
        <f t="shared" si="52"/>
        <v>9.2086890113018599E-2</v>
      </c>
      <c r="J160" s="349">
        <f t="shared" si="52"/>
        <v>0.19328847535597923</v>
      </c>
      <c r="K160" s="346">
        <f t="shared" si="52"/>
        <v>0.21572047665743296</v>
      </c>
      <c r="L160" s="346">
        <f t="shared" si="52"/>
        <v>4.0819554342472128E-2</v>
      </c>
      <c r="M160" s="347">
        <f t="shared" si="52"/>
        <v>0.25654003099990508</v>
      </c>
      <c r="N160" s="346">
        <f t="shared" si="52"/>
        <v>8.8006290359752548E-2</v>
      </c>
      <c r="O160" s="346">
        <f t="shared" si="52"/>
        <v>4.9870984359960416E-2</v>
      </c>
      <c r="P160" s="350">
        <f t="shared" si="52"/>
        <v>0.13787727471971295</v>
      </c>
      <c r="Q160" s="349">
        <f t="shared" si="52"/>
        <v>0.39441730571961808</v>
      </c>
      <c r="R160" s="350">
        <f t="shared" si="52"/>
        <v>0.37980758367940859</v>
      </c>
      <c r="S160" s="350">
        <f t="shared" si="52"/>
        <v>3.248663524499415E-2</v>
      </c>
      <c r="T160" s="15"/>
    </row>
    <row r="161" spans="1:21" x14ac:dyDescent="0.35">
      <c r="B161" s="128"/>
      <c r="C161" s="46"/>
      <c r="D161" s="46"/>
      <c r="E161" s="46"/>
      <c r="F161" s="46"/>
      <c r="G161" s="46"/>
      <c r="H161" s="181"/>
      <c r="I161" s="177"/>
      <c r="J161" s="46"/>
      <c r="K161" s="46"/>
      <c r="L161" s="46"/>
      <c r="M161" s="46"/>
      <c r="N161" s="46"/>
      <c r="O161" s="181"/>
      <c r="P161" s="177"/>
      <c r="U161" s="15"/>
    </row>
    <row r="162" spans="1:21" x14ac:dyDescent="0.35">
      <c r="A162" s="10" t="s">
        <v>116</v>
      </c>
    </row>
    <row r="163" spans="1:21" x14ac:dyDescent="0.35">
      <c r="A163" s="10" t="s">
        <v>254</v>
      </c>
    </row>
    <row r="164" spans="1:21" x14ac:dyDescent="0.35">
      <c r="A164" s="10" t="s">
        <v>228</v>
      </c>
    </row>
    <row r="165" spans="1:21" x14ac:dyDescent="0.35">
      <c r="A165" s="10" t="s">
        <v>229</v>
      </c>
    </row>
    <row r="166" spans="1:21" x14ac:dyDescent="0.35">
      <c r="A166" s="10" t="s">
        <v>230</v>
      </c>
    </row>
    <row r="167" spans="1:21" x14ac:dyDescent="0.35">
      <c r="A167" s="10" t="s">
        <v>231</v>
      </c>
    </row>
    <row r="169" spans="1:21" x14ac:dyDescent="0.35">
      <c r="A169" s="10"/>
    </row>
  </sheetData>
  <mergeCells count="29">
    <mergeCell ref="A1:C1"/>
    <mergeCell ref="G13:J13"/>
    <mergeCell ref="C14:F14"/>
    <mergeCell ref="G14:J14"/>
    <mergeCell ref="C147:F147"/>
    <mergeCell ref="G147:I147"/>
    <mergeCell ref="C126:L126"/>
    <mergeCell ref="C146:J146"/>
    <mergeCell ref="K146:Q146"/>
    <mergeCell ref="C145:S145"/>
    <mergeCell ref="C34:G34"/>
    <mergeCell ref="H34:J34"/>
    <mergeCell ref="H33:J33"/>
    <mergeCell ref="C69:F69"/>
    <mergeCell ref="G69:J69"/>
    <mergeCell ref="G68:J68"/>
    <mergeCell ref="K147:M147"/>
    <mergeCell ref="N147:P147"/>
    <mergeCell ref="C13:F13"/>
    <mergeCell ref="C33:G33"/>
    <mergeCell ref="C68:F68"/>
    <mergeCell ref="C88:J88"/>
    <mergeCell ref="C87:J87"/>
    <mergeCell ref="C107:H107"/>
    <mergeCell ref="C108:H108"/>
    <mergeCell ref="C125:L125"/>
    <mergeCell ref="C51:J51"/>
    <mergeCell ref="I108:L108"/>
    <mergeCell ref="I107:L107"/>
  </mergeCells>
  <hyperlinks>
    <hyperlink ref="C5" location="Demographics!A11" display="Table C2.1" xr:uid="{3618424B-CDEF-4723-98C4-B9AE2BB343CD}"/>
    <hyperlink ref="C6" location="Demographics!A31" display="Table C2.2" xr:uid="{0BC399DE-9DC3-406B-9B5C-E7CC0BDF4821}"/>
    <hyperlink ref="C7" location="Demographics!A66" display="Table C2.3" xr:uid="{B2B375BD-E192-4DDE-B25F-69AE552D77A1}"/>
    <hyperlink ref="C8" location="Demographics!A105" display="Table C2.4" xr:uid="{E26B983B-1CA6-4861-BE98-A72AF10C750B}"/>
    <hyperlink ref="C9" location="Demographics!A143" display="Table C2.5" xr:uid="{1D8BF7F4-B0E2-4BD2-897C-12365DFE7918}"/>
    <hyperlink ref="A3" location="Contents!A1" display="Return to Contents" xr:uid="{E58821A0-857D-40F7-893E-2C42EF8E3E50}"/>
    <hyperlink ref="A11" location="'Notes &amp; Caveats'!A18" display="Table C2.1 Money and Welfare Rights Advice Clients by Sex in 2017/18 to 2022/23" xr:uid="{08F5266E-9980-4FBF-9A39-4CB88B71E2A6}"/>
    <hyperlink ref="A31" location="'Notes &amp; Caveats'!A19" display="Table C2.2 Money and Welfare Rights Advice Clients by Age Bracket in 2017/18 to 2022/231" xr:uid="{66BC820F-DF67-43C6-8133-BDF65F0E2598}"/>
    <hyperlink ref="A66" location="'Notes &amp; Caveats'!A20" display="Table C2.3 Money &amp; Welfare Rights Advice Clients by Ethnicity in 2017/18 to 2022/23" xr:uid="{9F6298EC-117C-47C5-A891-8CD229AA94AA}"/>
    <hyperlink ref="A105" location="'Notes &amp; Caveats'!A21" display="Table C2.4 Money Advice Clients by Household Income in 2017/18 to 2022/232" xr:uid="{CF5A7187-BDB4-4A17-8C1C-3FD82A54073D}"/>
    <hyperlink ref="A143" location="'Notes &amp; Caveats'!A22" display="Table C2.5 Money and Welfare Rights Advice Clients by Household Composition in 2018/19 to 2021/221" xr:uid="{7C4A854E-B7F1-4C31-A6E4-FA2B4AC4FC6F}"/>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FA156-12D4-480E-BABF-FE570190111A}">
  <dimension ref="A1:A23"/>
  <sheetViews>
    <sheetView topLeftCell="A9" workbookViewId="0">
      <selection activeCell="M21" sqref="M21"/>
    </sheetView>
  </sheetViews>
  <sheetFormatPr defaultRowHeight="14.5" x14ac:dyDescent="0.35"/>
  <cols>
    <col min="1" max="16384" width="8.7265625" style="2"/>
  </cols>
  <sheetData>
    <row r="1" spans="1:1" x14ac:dyDescent="0.35">
      <c r="A1" s="121" t="s">
        <v>17</v>
      </c>
    </row>
    <row r="2" spans="1:1" ht="16.5" x14ac:dyDescent="0.35">
      <c r="A2" s="372" t="s">
        <v>277</v>
      </c>
    </row>
    <row r="23" spans="1:1" x14ac:dyDescent="0.35">
      <c r="A23" s="394" t="s">
        <v>273</v>
      </c>
    </row>
  </sheetData>
  <hyperlinks>
    <hyperlink ref="A1" location="Contents!A1" display="Return to Contents" xr:uid="{044254D5-5D5F-4338-A5DA-D4CEB5899968}"/>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58702-1A56-4F87-B473-E4A4138A7325}">
  <dimension ref="A1:A23"/>
  <sheetViews>
    <sheetView topLeftCell="A3" workbookViewId="0">
      <selection activeCell="A2" sqref="A1:A2"/>
    </sheetView>
  </sheetViews>
  <sheetFormatPr defaultRowHeight="14.5" x14ac:dyDescent="0.35"/>
  <cols>
    <col min="1" max="16384" width="8.7265625" style="2"/>
  </cols>
  <sheetData>
    <row r="1" spans="1:1" x14ac:dyDescent="0.35">
      <c r="A1" s="121" t="s">
        <v>17</v>
      </c>
    </row>
    <row r="2" spans="1:1" ht="16.5" x14ac:dyDescent="0.35">
      <c r="A2" s="372" t="s">
        <v>275</v>
      </c>
    </row>
    <row r="23" spans="1:1" x14ac:dyDescent="0.35">
      <c r="A23" s="394" t="s">
        <v>273</v>
      </c>
    </row>
  </sheetData>
  <hyperlinks>
    <hyperlink ref="A1" location="Contents!A1" display="Return to Contents" xr:uid="{36EE80F2-FD01-4B86-8840-4D587622AD46}"/>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EE1C8-0CFA-44C3-88DB-ED479560B233}">
  <dimension ref="A1:A23"/>
  <sheetViews>
    <sheetView topLeftCell="A6" workbookViewId="0">
      <selection activeCell="N22" sqref="N22"/>
    </sheetView>
  </sheetViews>
  <sheetFormatPr defaultRowHeight="14.5" x14ac:dyDescent="0.35"/>
  <cols>
    <col min="1" max="16384" width="8.7265625" style="2"/>
  </cols>
  <sheetData>
    <row r="1" spans="1:1" x14ac:dyDescent="0.35">
      <c r="A1" s="121" t="s">
        <v>17</v>
      </c>
    </row>
    <row r="2" spans="1:1" ht="16.5" x14ac:dyDescent="0.35">
      <c r="A2" s="372" t="s">
        <v>276</v>
      </c>
    </row>
    <row r="23" spans="1:1" x14ac:dyDescent="0.35">
      <c r="A23" s="394" t="s">
        <v>273</v>
      </c>
    </row>
  </sheetData>
  <hyperlinks>
    <hyperlink ref="A1" location="Contents!A1" display="Return to Contents" xr:uid="{220440F3-D2CD-4A26-AE2D-DC95042A4CD9}"/>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4ED55-E4DB-4289-8A52-605519C2A0CB}">
  <dimension ref="A1:A23"/>
  <sheetViews>
    <sheetView topLeftCell="A9" workbookViewId="0">
      <selection activeCell="A23" sqref="A23"/>
    </sheetView>
  </sheetViews>
  <sheetFormatPr defaultRowHeight="14.5" x14ac:dyDescent="0.35"/>
  <cols>
    <col min="1" max="16384" width="8.7265625" style="2"/>
  </cols>
  <sheetData>
    <row r="1" spans="1:1" x14ac:dyDescent="0.35">
      <c r="A1" s="121" t="s">
        <v>17</v>
      </c>
    </row>
    <row r="2" spans="1:1" ht="16.5" x14ac:dyDescent="0.35">
      <c r="A2" s="372" t="s">
        <v>283</v>
      </c>
    </row>
    <row r="23" spans="1:1" x14ac:dyDescent="0.35">
      <c r="A23" s="394" t="s">
        <v>273</v>
      </c>
    </row>
  </sheetData>
  <hyperlinks>
    <hyperlink ref="A1" location="Contents!A1" display="Return to Contents" xr:uid="{DB12FF82-F163-40CF-9FD9-B67A43BF2E73}"/>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3EA01-4F17-4327-90A9-0A2DAF984F69}">
  <dimension ref="A1:A23"/>
  <sheetViews>
    <sheetView topLeftCell="A3" workbookViewId="0">
      <selection activeCell="K19" sqref="K19"/>
    </sheetView>
  </sheetViews>
  <sheetFormatPr defaultRowHeight="14.5" x14ac:dyDescent="0.35"/>
  <cols>
    <col min="1" max="16384" width="8.7265625" style="2"/>
  </cols>
  <sheetData>
    <row r="1" spans="1:1" x14ac:dyDescent="0.35">
      <c r="A1" s="121" t="s">
        <v>17</v>
      </c>
    </row>
    <row r="2" spans="1:1" ht="16.5" x14ac:dyDescent="0.35">
      <c r="A2" s="372" t="s">
        <v>284</v>
      </c>
    </row>
    <row r="23" spans="1:1" x14ac:dyDescent="0.35">
      <c r="A23" s="394" t="s">
        <v>273</v>
      </c>
    </row>
  </sheetData>
  <hyperlinks>
    <hyperlink ref="A1" location="Contents!A1" display="Return to Contents" xr:uid="{B118FA01-65CA-43E0-8D52-5159237344F7}"/>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74E56-ADBC-4B55-9C3E-3C536DA434CE}">
  <sheetPr codeName="Sheet8"/>
  <dimension ref="A1:T75"/>
  <sheetViews>
    <sheetView topLeftCell="K25" workbookViewId="0">
      <selection activeCell="P35" sqref="P35"/>
    </sheetView>
  </sheetViews>
  <sheetFormatPr defaultColWidth="9.1796875" defaultRowHeight="14.5" x14ac:dyDescent="0.35"/>
  <cols>
    <col min="1" max="1" width="9.1796875" style="2"/>
    <col min="2" max="2" width="34.453125" style="2" customWidth="1"/>
    <col min="3" max="5" width="14.26953125" style="2" customWidth="1"/>
    <col min="6" max="6" width="12.7265625" style="2" customWidth="1"/>
    <col min="7" max="9" width="12.26953125" style="2" customWidth="1"/>
    <col min="10" max="12" width="13.7265625" style="2" customWidth="1"/>
    <col min="13" max="20" width="12" style="2" customWidth="1"/>
    <col min="21" max="16384" width="9.1796875" style="2"/>
  </cols>
  <sheetData>
    <row r="1" spans="1:17" ht="18.5" x14ac:dyDescent="0.45">
      <c r="A1" s="415" t="str">
        <f>Contents!A2</f>
        <v>Scotland</v>
      </c>
      <c r="B1" s="415"/>
      <c r="C1" s="415"/>
      <c r="Q1" s="121"/>
    </row>
    <row r="2" spans="1:17" x14ac:dyDescent="0.35">
      <c r="A2" s="5" t="s">
        <v>117</v>
      </c>
    </row>
    <row r="3" spans="1:17" x14ac:dyDescent="0.35">
      <c r="A3" s="121" t="s">
        <v>17</v>
      </c>
    </row>
    <row r="4" spans="1:17" x14ac:dyDescent="0.35">
      <c r="A4" s="5"/>
    </row>
    <row r="5" spans="1:17" x14ac:dyDescent="0.35">
      <c r="A5" s="120" t="s">
        <v>118</v>
      </c>
      <c r="C5" s="121" t="s">
        <v>32</v>
      </c>
    </row>
    <row r="6" spans="1:17" x14ac:dyDescent="0.35">
      <c r="A6" s="120" t="s">
        <v>119</v>
      </c>
      <c r="C6" s="121" t="s">
        <v>33</v>
      </c>
    </row>
    <row r="8" spans="1:17" ht="16.5" x14ac:dyDescent="0.35">
      <c r="A8" s="412" t="s">
        <v>331</v>
      </c>
    </row>
    <row r="10" spans="1:17" x14ac:dyDescent="0.35">
      <c r="C10" s="421" t="str">
        <f>$A$1</f>
        <v>Scotland</v>
      </c>
      <c r="D10" s="422"/>
      <c r="E10" s="422"/>
      <c r="F10" s="422"/>
      <c r="G10" s="422"/>
      <c r="H10" s="422"/>
    </row>
    <row r="11" spans="1:17" ht="15" thickBot="1" x14ac:dyDescent="0.4">
      <c r="C11" s="141" t="s">
        <v>59</v>
      </c>
      <c r="D11" s="138" t="s">
        <v>61</v>
      </c>
      <c r="E11" s="138" t="s">
        <v>62</v>
      </c>
      <c r="F11" s="138" t="s">
        <v>63</v>
      </c>
      <c r="G11" s="138" t="s">
        <v>64</v>
      </c>
      <c r="H11" s="138" t="s">
        <v>234</v>
      </c>
    </row>
    <row r="12" spans="1:17" x14ac:dyDescent="0.35">
      <c r="B12" s="219" t="s">
        <v>120</v>
      </c>
      <c r="C12" s="182">
        <v>56055</v>
      </c>
      <c r="D12" s="183">
        <v>43593</v>
      </c>
      <c r="E12" s="183">
        <v>35038.15</v>
      </c>
      <c r="F12" s="183">
        <v>15311.18</v>
      </c>
      <c r="G12" s="183">
        <v>18876.820400000001</v>
      </c>
      <c r="H12" s="183">
        <v>25162</v>
      </c>
      <c r="I12" s="147"/>
      <c r="J12" s="147"/>
    </row>
    <row r="13" spans="1:17" ht="15" thickBot="1" x14ac:dyDescent="0.4">
      <c r="B13" s="220" t="s">
        <v>121</v>
      </c>
      <c r="C13" s="217">
        <v>204057200.09</v>
      </c>
      <c r="D13" s="218">
        <v>186250137.23084</v>
      </c>
      <c r="E13" s="218">
        <v>130189948.97532</v>
      </c>
      <c r="F13" s="218">
        <v>102539557.52767999</v>
      </c>
      <c r="G13" s="218">
        <v>134048916.65778001</v>
      </c>
      <c r="H13" s="218">
        <v>134592789.8387</v>
      </c>
      <c r="I13" s="147"/>
      <c r="J13" s="147"/>
    </row>
    <row r="14" spans="1:17" x14ac:dyDescent="0.35">
      <c r="B14" s="364"/>
      <c r="C14" s="153"/>
      <c r="D14" s="153"/>
      <c r="E14" s="153"/>
      <c r="F14" s="153"/>
      <c r="G14" s="153"/>
      <c r="H14" s="153"/>
    </row>
    <row r="15" spans="1:17" x14ac:dyDescent="0.35">
      <c r="A15" s="148" t="s">
        <v>260</v>
      </c>
      <c r="B15" s="364"/>
      <c r="C15" s="153"/>
      <c r="D15" s="153"/>
      <c r="E15" s="153"/>
      <c r="F15" s="153"/>
      <c r="G15" s="153"/>
      <c r="H15" s="153"/>
    </row>
    <row r="16" spans="1:17" x14ac:dyDescent="0.35">
      <c r="B16" s="364"/>
      <c r="C16" s="153"/>
      <c r="D16" s="153"/>
      <c r="E16" s="153"/>
      <c r="F16" s="153"/>
      <c r="G16" s="153"/>
      <c r="H16" s="153"/>
    </row>
    <row r="17" spans="1:18" x14ac:dyDescent="0.35">
      <c r="C17" s="421" t="str">
        <f>$A$1</f>
        <v>Scotland</v>
      </c>
      <c r="D17" s="422"/>
      <c r="E17" s="422"/>
      <c r="F17" s="422"/>
      <c r="G17" s="422"/>
      <c r="H17" s="422"/>
    </row>
    <row r="18" spans="1:18" ht="15" thickBot="1" x14ac:dyDescent="0.4">
      <c r="C18" s="141" t="s">
        <v>59</v>
      </c>
      <c r="D18" s="138" t="s">
        <v>61</v>
      </c>
      <c r="E18" s="138" t="s">
        <v>62</v>
      </c>
      <c r="F18" s="138" t="s">
        <v>63</v>
      </c>
      <c r="G18" s="138" t="s">
        <v>64</v>
      </c>
      <c r="H18" s="138" t="s">
        <v>234</v>
      </c>
    </row>
    <row r="19" spans="1:18" x14ac:dyDescent="0.35">
      <c r="B19" s="219" t="s">
        <v>120</v>
      </c>
      <c r="C19" s="182">
        <v>10588</v>
      </c>
      <c r="D19" s="183">
        <v>8711</v>
      </c>
      <c r="E19" s="183">
        <v>6226.32</v>
      </c>
      <c r="F19" s="183">
        <v>2810</v>
      </c>
      <c r="G19" s="183">
        <v>4440.2453999999998</v>
      </c>
      <c r="H19" s="183">
        <v>6726</v>
      </c>
    </row>
    <row r="20" spans="1:18" ht="15" thickBot="1" x14ac:dyDescent="0.4">
      <c r="B20" s="220" t="s">
        <v>121</v>
      </c>
      <c r="C20" s="217">
        <v>80932815.129999995</v>
      </c>
      <c r="D20" s="218">
        <v>77317305.680000007</v>
      </c>
      <c r="E20" s="218">
        <v>61287522.869199999</v>
      </c>
      <c r="F20" s="218">
        <v>59090262.113799997</v>
      </c>
      <c r="G20" s="218">
        <v>56300811.395194001</v>
      </c>
      <c r="H20" s="218">
        <v>65852408.558700003</v>
      </c>
      <c r="I20" s="147"/>
    </row>
    <row r="21" spans="1:18" x14ac:dyDescent="0.35">
      <c r="B21" s="364"/>
      <c r="C21" s="153"/>
      <c r="D21" s="153"/>
      <c r="E21" s="153"/>
      <c r="F21" s="153"/>
      <c r="G21" s="153"/>
      <c r="H21" s="153"/>
      <c r="I21" s="147"/>
    </row>
    <row r="22" spans="1:18" x14ac:dyDescent="0.35">
      <c r="A22" s="412" t="s">
        <v>238</v>
      </c>
    </row>
    <row r="23" spans="1:18" ht="14.25" customHeight="1" x14ac:dyDescent="0.35">
      <c r="A23" s="5"/>
    </row>
    <row r="24" spans="1:18" ht="14.25" customHeight="1" x14ac:dyDescent="0.35">
      <c r="A24" s="5" t="s">
        <v>66</v>
      </c>
    </row>
    <row r="25" spans="1:18" ht="15" customHeight="1" x14ac:dyDescent="0.35">
      <c r="A25" s="5"/>
      <c r="B25" s="438" t="s">
        <v>152</v>
      </c>
      <c r="C25" s="421" t="str">
        <f>$A$1</f>
        <v>Scotland</v>
      </c>
      <c r="D25" s="422"/>
      <c r="E25" s="422"/>
      <c r="F25" s="422"/>
      <c r="G25" s="422"/>
      <c r="H25" s="422"/>
      <c r="I25" s="422"/>
      <c r="J25" s="422"/>
      <c r="K25" s="422"/>
      <c r="L25" s="422"/>
      <c r="M25" s="422"/>
      <c r="N25" s="422"/>
    </row>
    <row r="26" spans="1:18" ht="15" customHeight="1" x14ac:dyDescent="0.35">
      <c r="B26" s="438"/>
      <c r="C26" s="421" t="s">
        <v>58</v>
      </c>
      <c r="D26" s="422"/>
      <c r="E26" s="422"/>
      <c r="F26" s="422"/>
      <c r="G26" s="422"/>
      <c r="H26" s="440"/>
      <c r="I26" s="439" t="s">
        <v>65</v>
      </c>
      <c r="J26" s="422"/>
      <c r="K26" s="422"/>
      <c r="L26" s="422"/>
      <c r="M26" s="422"/>
      <c r="N26" s="422"/>
    </row>
    <row r="27" spans="1:18" ht="15" thickBot="1" x14ac:dyDescent="0.4">
      <c r="B27" s="145" t="s">
        <v>122</v>
      </c>
      <c r="C27" s="109" t="s">
        <v>59</v>
      </c>
      <c r="D27" s="108" t="s">
        <v>61</v>
      </c>
      <c r="E27" s="108" t="s">
        <v>62</v>
      </c>
      <c r="F27" s="108" t="s">
        <v>63</v>
      </c>
      <c r="G27" s="108" t="s">
        <v>64</v>
      </c>
      <c r="H27" s="110" t="s">
        <v>234</v>
      </c>
      <c r="I27" s="108" t="s">
        <v>59</v>
      </c>
      <c r="J27" s="108" t="s">
        <v>61</v>
      </c>
      <c r="K27" s="108" t="s">
        <v>62</v>
      </c>
      <c r="L27" s="108" t="s">
        <v>63</v>
      </c>
      <c r="M27" s="108" t="s">
        <v>64</v>
      </c>
      <c r="N27" s="108" t="s">
        <v>234</v>
      </c>
    </row>
    <row r="28" spans="1:18" x14ac:dyDescent="0.35">
      <c r="B28" s="81" t="s">
        <v>123</v>
      </c>
      <c r="C28" s="114">
        <v>5545049.5300000003</v>
      </c>
      <c r="D28" s="115">
        <v>4553239.4145</v>
      </c>
      <c r="E28" s="115">
        <v>3003606.3018638901</v>
      </c>
      <c r="F28" s="115">
        <f t="array" ref="F28">INDEX(C$45:C$72,MATCH($B28,$B$45:$B$72,0))</f>
        <v>2948004.5286300001</v>
      </c>
      <c r="G28" s="115">
        <f t="array" ref="G28">INDEX(D$45:D$72,MATCH($B28,$B$45:$B$72,0))</f>
        <v>2443382.859065</v>
      </c>
      <c r="H28" s="116">
        <f t="array" ref="H28">INDEX(E$45:E$72,MATCH($B28,$B$45:$B$72,0))</f>
        <v>2903580.5</v>
      </c>
      <c r="I28" s="113">
        <f>IFERROR(C28/SUM(C$28:C$39),"-")</f>
        <v>2.7173995955812096E-2</v>
      </c>
      <c r="J28" s="113">
        <f t="array" ref="J28">IFERROR(D28/SUM(D$28:D$39),"-")</f>
        <v>2.444690501815135E-2</v>
      </c>
      <c r="K28" s="113">
        <f t="array" ref="K28">IFERROR(E28/SUM(E$28:E$39),"-")</f>
        <v>2.5559831395328574E-2</v>
      </c>
      <c r="L28" s="113">
        <f t="array" ref="L28">IFERROR(F28/SUM(F$28:F$39),"-")</f>
        <v>3.3830310185663591E-2</v>
      </c>
      <c r="M28" s="113">
        <f t="array" ref="M28">IFERROR(G28/SUM(G$28:G$39),"-")</f>
        <v>2.3715405741255038E-2</v>
      </c>
      <c r="N28" s="113">
        <f t="array" ref="N28">IFERROR(H28/SUM(H$28:H$39),"-")</f>
        <v>2.3945909308287872E-2</v>
      </c>
      <c r="P28" s="405"/>
      <c r="Q28" s="147"/>
      <c r="R28" s="147"/>
    </row>
    <row r="29" spans="1:18" x14ac:dyDescent="0.35">
      <c r="B29" s="2" t="s">
        <v>124</v>
      </c>
      <c r="C29" s="117">
        <v>9334734.3699999992</v>
      </c>
      <c r="D29" s="118">
        <v>6283913.3158</v>
      </c>
      <c r="E29" s="118">
        <v>4293748.6834700303</v>
      </c>
      <c r="F29" s="118">
        <f t="array" ref="F29">INDEX(C$45:C$72,MATCH($B29,$B$45:$B$72,0))</f>
        <v>2337344.7159299999</v>
      </c>
      <c r="G29" s="118">
        <f t="array" ref="G29">INDEX(D$45:D$72,MATCH($B29,$B$45:$B$72,0))</f>
        <v>3550453.5422129999</v>
      </c>
      <c r="H29" s="119">
        <f t="array" ref="H29">INDEX(E$45:E$72,MATCH($B29,$B$45:$B$72,0))</f>
        <v>5222129.51</v>
      </c>
      <c r="I29" s="20">
        <f t="array" ref="I29">IFERROR(C29/SUM(C$28:C$39),"-")</f>
        <v>4.5745675065044934E-2</v>
      </c>
      <c r="J29" s="20">
        <f t="array" ref="J29">IFERROR(D29/SUM(D$28:D$39),"-")</f>
        <v>3.3739107037605374E-2</v>
      </c>
      <c r="K29" s="20">
        <f t="array" ref="K29">IFERROR(E29/SUM(E$28:E$39),"-")</f>
        <v>3.6538574424785343E-2</v>
      </c>
      <c r="L29" s="20">
        <f t="array" ref="L29">IFERROR(F29/SUM(F$28:F$39),"-")</f>
        <v>2.6822583202570787E-2</v>
      </c>
      <c r="M29" s="20">
        <f t="array" ref="M29">IFERROR(G29/SUM(G$28:G$39),"-")</f>
        <v>3.4460602850949901E-2</v>
      </c>
      <c r="N29" s="20">
        <f t="array" ref="N29">IFERROR(H29/SUM(H$28:H$39),"-")</f>
        <v>4.3067047613315278E-2</v>
      </c>
      <c r="P29" s="405"/>
      <c r="Q29" s="147"/>
      <c r="R29" s="147"/>
    </row>
    <row r="30" spans="1:18" x14ac:dyDescent="0.35">
      <c r="B30" s="81" t="s">
        <v>125</v>
      </c>
      <c r="C30" s="114">
        <v>4309521.1500000004</v>
      </c>
      <c r="D30" s="115">
        <v>3858003.8875199999</v>
      </c>
      <c r="E30" s="115">
        <v>3039421.4389474802</v>
      </c>
      <c r="F30" s="115">
        <f t="array" ref="F30">INDEX(C$45:C$72,MATCH($B30,$B$45:$B$72,0))</f>
        <v>2322996.2316299998</v>
      </c>
      <c r="G30" s="115">
        <f t="array" ref="G30">INDEX(D$45:D$72,MATCH($B30,$B$45:$B$72,0))</f>
        <v>2114335.806262</v>
      </c>
      <c r="H30" s="116">
        <f t="array" ref="H30">INDEX(E$45:E$72,MATCH($B30,$B$45:$B$72,0))</f>
        <v>2463387.4715</v>
      </c>
      <c r="I30" s="113">
        <f t="array" ref="I30">IFERROR(C30/SUM(C$28:C$39),"-")</f>
        <v>2.1119182014157176E-2</v>
      </c>
      <c r="J30" s="113">
        <f t="array" ref="J30">IFERROR(D30/SUM(D$28:D$39),"-")</f>
        <v>2.0714099569968947E-2</v>
      </c>
      <c r="K30" s="113">
        <f t="array" ref="K30">IFERROR(E30/SUM(E$28:E$39),"-")</f>
        <v>2.5864607978294547E-2</v>
      </c>
      <c r="L30" s="113">
        <f t="array" ref="L30">IFERROR(F30/SUM(F$28:F$39),"-")</f>
        <v>2.6657924814210469E-2</v>
      </c>
      <c r="M30" s="113">
        <f t="array" ref="M30">IFERROR(G30/SUM(G$28:G$39),"-")</f>
        <v>2.0521684243113136E-2</v>
      </c>
      <c r="N30" s="113">
        <f t="array" ref="N30">IFERROR(H30/SUM(H$28:H$39),"-")</f>
        <v>2.0315625133765561E-2</v>
      </c>
      <c r="P30" s="405"/>
      <c r="Q30" s="147"/>
      <c r="R30" s="147"/>
    </row>
    <row r="31" spans="1:18" x14ac:dyDescent="0.35">
      <c r="B31" s="2" t="s">
        <v>126</v>
      </c>
      <c r="C31" s="117">
        <v>21816519.390000001</v>
      </c>
      <c r="D31" s="118">
        <v>20075954.035840001</v>
      </c>
      <c r="E31" s="118">
        <v>15458500.135886701</v>
      </c>
      <c r="F31" s="118">
        <f t="array" ref="F31">INDEX(C$45:C$72,MATCH($B31,$B$45:$B$72,0))</f>
        <v>9845767.9155000001</v>
      </c>
      <c r="G31" s="118">
        <f t="array" ref="G31">INDEX(D$45:D$72,MATCH($B31,$B$45:$B$72,0))</f>
        <v>14674960.793243</v>
      </c>
      <c r="H31" s="119">
        <f t="array" ref="H31">INDEX(E$45:E$72,MATCH($B31,$B$45:$B$72,0))</f>
        <v>19142071.509</v>
      </c>
      <c r="I31" s="20">
        <f t="array" ref="I31">IFERROR(C31/SUM(C$28:C$39),"-")</f>
        <v>0.1069137446773638</v>
      </c>
      <c r="J31" s="20">
        <f t="array" ref="J31">IFERROR(D31/SUM(D$28:D$39),"-")</f>
        <v>0.10779027781846783</v>
      </c>
      <c r="K31" s="20">
        <f t="array" ref="K31">IFERROR(E31/SUM(E$28:E$39),"-")</f>
        <v>0.13154741913170778</v>
      </c>
      <c r="L31" s="20">
        <f t="array" ref="L31">IFERROR(F31/SUM(F$28:F$39),"-")</f>
        <v>0.1129867269071704</v>
      </c>
      <c r="M31" s="20">
        <f t="array" ref="M31">IFERROR(G31/SUM(G$28:G$39),"-")</f>
        <v>0.14243475931641106</v>
      </c>
      <c r="N31" s="20">
        <f t="array" ref="N31">IFERROR(H31/SUM(H$28:H$39),"-")</f>
        <v>0.15786519723743675</v>
      </c>
      <c r="P31" s="405"/>
      <c r="Q31" s="147"/>
      <c r="R31" s="147"/>
    </row>
    <row r="32" spans="1:18" x14ac:dyDescent="0.35">
      <c r="B32" s="81" t="s">
        <v>127</v>
      </c>
      <c r="C32" s="114">
        <v>38980820.890000001</v>
      </c>
      <c r="D32" s="115">
        <v>34926764.118759997</v>
      </c>
      <c r="E32" s="115">
        <v>27056834.0741776</v>
      </c>
      <c r="F32" s="115">
        <f t="array" ref="F32">INDEX(C$45:C$72,MATCH($B32,$B$45:$B$72,0))</f>
        <v>23924675.912889998</v>
      </c>
      <c r="G32" s="115">
        <f t="array" ref="G32">INDEX(D$45:D$72,MATCH($B32,$B$45:$B$72,0))</f>
        <v>18509174.379264999</v>
      </c>
      <c r="H32" s="116">
        <f t="array" ref="H32">INDEX(E$45:E$72,MATCH($B32,$B$45:$B$72,0))</f>
        <v>22178896.209199999</v>
      </c>
      <c r="I32" s="113">
        <f t="array" ref="I32">IFERROR(C32/SUM(C$28:C$39),"-")</f>
        <v>0.19102889225573708</v>
      </c>
      <c r="J32" s="113">
        <f t="array" ref="J32">IFERROR(D32/SUM(D$28:D$39),"-")</f>
        <v>0.18752611213097509</v>
      </c>
      <c r="K32" s="113">
        <f t="array" ref="K32">IFERROR(E32/SUM(E$28:E$39),"-")</f>
        <v>0.23024592690400453</v>
      </c>
      <c r="L32" s="113">
        <f t="array" ref="L32">IFERROR(F32/SUM(F$28:F$39),"-")</f>
        <v>0.27455154812827864</v>
      </c>
      <c r="M32" s="113">
        <f t="array" ref="M32">IFERROR(G32/SUM(G$28:G$39),"-")</f>
        <v>0.17964952922191005</v>
      </c>
      <c r="N32" s="113">
        <f t="array" ref="N32">IFERROR(H32/SUM(H$28:H$39),"-")</f>
        <v>0.18290997517838162</v>
      </c>
      <c r="P32" s="405"/>
      <c r="Q32" s="147"/>
      <c r="R32" s="147"/>
    </row>
    <row r="33" spans="1:20" x14ac:dyDescent="0.35">
      <c r="B33" s="2" t="s">
        <v>128</v>
      </c>
      <c r="C33" s="117">
        <v>27259608.609999999</v>
      </c>
      <c r="D33" s="118">
        <v>17668282.4067</v>
      </c>
      <c r="E33" s="118">
        <v>11204802.3978855</v>
      </c>
      <c r="F33" s="118">
        <f t="array" ref="F33">INDEX(C$45:C$72,MATCH($B33,$B$45:$B$72,0))</f>
        <v>7152808.4348999998</v>
      </c>
      <c r="G33" s="118">
        <f t="array" ref="G33">INDEX(D$45:D$72,MATCH($B33,$B$45:$B$72,0))</f>
        <v>11135389.955836</v>
      </c>
      <c r="H33" s="119">
        <f t="array" ref="H33">INDEX(E$45:E$72,MATCH($B33,$B$45:$B$72,0))</f>
        <v>11054020.429500001</v>
      </c>
      <c r="I33" s="20">
        <f t="array" ref="I33">IFERROR(C33/SUM(C$28:C$39),"-")</f>
        <v>0.1335880752944619</v>
      </c>
      <c r="J33" s="20">
        <f t="array" ref="J33">IFERROR(D33/SUM(D$28:D$39),"-")</f>
        <v>9.4863191347890286E-2</v>
      </c>
      <c r="K33" s="20">
        <f t="array" ref="K33">IFERROR(E33/SUM(E$28:E$39),"-")</f>
        <v>9.5349666808930783E-2</v>
      </c>
      <c r="L33" s="20">
        <f t="array" ref="L33">IFERROR(F33/SUM(F$28:F$39),"-")</f>
        <v>8.2083228061983982E-2</v>
      </c>
      <c r="M33" s="20">
        <f t="array" ref="M33">IFERROR(G33/SUM(G$28:G$39),"-")</f>
        <v>0.10807978369415318</v>
      </c>
      <c r="N33" s="20">
        <f t="array" ref="N33">IFERROR(H33/SUM(H$28:H$39),"-")</f>
        <v>9.1162814565247413E-2</v>
      </c>
      <c r="P33" s="405"/>
      <c r="Q33" s="147"/>
      <c r="R33" s="147"/>
    </row>
    <row r="34" spans="1:20" x14ac:dyDescent="0.35">
      <c r="B34" s="81" t="s">
        <v>129</v>
      </c>
      <c r="C34" s="114">
        <v>7882077.2999999998</v>
      </c>
      <c r="D34" s="115">
        <v>3306421.97908</v>
      </c>
      <c r="E34" s="115">
        <v>3359595.8832299798</v>
      </c>
      <c r="F34" s="115">
        <f t="array" ref="F34">INDEX(C$45:C$72,MATCH($B34,$B$45:$B$72,0))</f>
        <v>2139593.7946299999</v>
      </c>
      <c r="G34" s="115">
        <f t="array" ref="G34">INDEX(D$45:D$72,MATCH($B34,$B$45:$B$72,0))</f>
        <v>1912555.6805130001</v>
      </c>
      <c r="H34" s="116">
        <f t="array" ref="H34">INDEX(E$45:E$72,MATCH($B34,$B$45:$B$72,0))</f>
        <v>1437006.24</v>
      </c>
      <c r="I34" s="113">
        <f t="array" ref="I34">IFERROR(C34/SUM(C$28:C$39),"-")</f>
        <v>3.8626803153839151E-2</v>
      </c>
      <c r="J34" s="113">
        <f t="array" ref="J34">IFERROR(D34/SUM(D$28:D$39),"-")</f>
        <v>1.7752588149677402E-2</v>
      </c>
      <c r="K34" s="113">
        <f t="array" ref="K34">IFERROR(E34/SUM(E$28:E$39),"-")</f>
        <v>2.8589201014297759E-2</v>
      </c>
      <c r="L34" s="113">
        <f t="array" ref="L34">IFERROR(F34/SUM(F$28:F$39),"-")</f>
        <v>2.4553260024092249E-2</v>
      </c>
      <c r="M34" s="113">
        <f t="array" ref="M34">IFERROR(G34/SUM(G$28:G$39),"-")</f>
        <v>1.8563211982040563E-2</v>
      </c>
      <c r="N34" s="113">
        <f t="array" ref="N34">IFERROR(H34/SUM(H$28:H$39),"-")</f>
        <v>1.1851030511633399E-2</v>
      </c>
      <c r="P34" s="405"/>
      <c r="Q34" s="147"/>
      <c r="R34" s="147"/>
    </row>
    <row r="35" spans="1:20" x14ac:dyDescent="0.35">
      <c r="B35" s="2" t="s">
        <v>130</v>
      </c>
      <c r="C35" s="117">
        <v>10945737.039999999</v>
      </c>
      <c r="D35" s="118">
        <v>8197950.5178399999</v>
      </c>
      <c r="E35" s="118">
        <v>6681042.8976802099</v>
      </c>
      <c r="F35" s="118">
        <f t="array" ref="F35">INDEX(C$45:C$72,MATCH($B35,$B$45:$B$72,0))</f>
        <v>5269116.9512999998</v>
      </c>
      <c r="G35" s="118">
        <f t="array" ref="G35">INDEX(D$45:D$72,MATCH($B35,$B$45:$B$72,0))</f>
        <v>7155142.9765309999</v>
      </c>
      <c r="H35" s="119">
        <f t="array" ref="H35">INDEX(E$45:E$72,MATCH($B35,$B$45:$B$72,0))</f>
        <v>12435430.718</v>
      </c>
      <c r="I35" s="20">
        <f t="array" ref="I35">IFERROR(C35/SUM(C$28:C$39),"-")</f>
        <v>5.3640533316993221E-2</v>
      </c>
      <c r="J35" s="20">
        <f t="array" ref="J35">IFERROR(D35/SUM(D$28:D$39),"-")</f>
        <v>4.4015809275240375E-2</v>
      </c>
      <c r="K35" s="20">
        <f t="array" ref="K35">IFERROR(E35/SUM(E$28:E$39),"-")</f>
        <v>5.6853766055722565E-2</v>
      </c>
      <c r="L35" s="20">
        <f t="array" ref="L35">IFERROR(F35/SUM(F$28:F$39),"-")</f>
        <v>6.0466617040733084E-2</v>
      </c>
      <c r="M35" s="20">
        <f t="array" ref="M35">IFERROR(G35/SUM(G$28:G$39),"-")</f>
        <v>6.9447617754860344E-2</v>
      </c>
      <c r="N35" s="20">
        <f t="array" ref="N35">IFERROR(H35/SUM(H$28:H$39),"-")</f>
        <v>0.10255534371536286</v>
      </c>
      <c r="P35" s="405"/>
      <c r="Q35" s="147"/>
      <c r="R35" s="147"/>
    </row>
    <row r="36" spans="1:20" x14ac:dyDescent="0.35">
      <c r="B36" s="81" t="s">
        <v>131</v>
      </c>
      <c r="C36" s="114">
        <v>4598093.01</v>
      </c>
      <c r="D36" s="115">
        <v>2015158.4</v>
      </c>
      <c r="E36" s="115">
        <v>1872896.92</v>
      </c>
      <c r="F36" s="115">
        <f t="array" ref="F36">INDEX(C$45:C$72,MATCH($B36,$B$45:$B$72,0))</f>
        <v>343688.04590000003</v>
      </c>
      <c r="G36" s="115">
        <f t="array" ref="G36">INDEX(D$45:D$72,MATCH($B36,$B$45:$B$72,0))</f>
        <v>524566.26304999995</v>
      </c>
      <c r="H36" s="116">
        <f t="array" ref="H36">INDEX(E$45:E$72,MATCH($B36,$B$45:$B$72,0))</f>
        <v>1444284.62</v>
      </c>
      <c r="I36" s="113">
        <f t="array" ref="I36">IFERROR(C36/SUM(C$28:C$39),"-")</f>
        <v>2.253335343213568E-2</v>
      </c>
      <c r="J36" s="113">
        <f t="array" ref="J36">IFERROR(D36/SUM(D$28:D$39),"-")</f>
        <v>1.0819634444093834E-2</v>
      </c>
      <c r="K36" s="113">
        <f t="array" ref="K36">IFERROR(E36/SUM(E$28:E$39),"-")</f>
        <v>1.5937817638191746E-2</v>
      </c>
      <c r="L36" s="113">
        <f t="array" ref="L36">IFERROR(F36/SUM(F$28:F$39),"-")</f>
        <v>3.9440486223760764E-3</v>
      </c>
      <c r="M36" s="113">
        <f t="array" ref="M36">IFERROR(G36/SUM(G$28:G$39),"-")</f>
        <v>5.0914254883351155E-3</v>
      </c>
      <c r="N36" s="113">
        <f t="array" ref="N36">IFERROR(H36/SUM(H$28:H$39),"-")</f>
        <v>1.1911055514346862E-2</v>
      </c>
      <c r="P36" s="405"/>
      <c r="Q36" s="147"/>
      <c r="R36" s="147"/>
    </row>
    <row r="37" spans="1:20" x14ac:dyDescent="0.35">
      <c r="B37" s="2" t="s">
        <v>132</v>
      </c>
      <c r="C37" s="117">
        <v>26091700.440000001</v>
      </c>
      <c r="D37" s="118">
        <v>23273668.944499999</v>
      </c>
      <c r="E37" s="118">
        <v>19702710.103551</v>
      </c>
      <c r="F37" s="118">
        <f t="array" ref="F37">INDEX(C$45:C$72,MATCH($B37,$B$45:$B$72,0))</f>
        <v>14165479.93117</v>
      </c>
      <c r="G37" s="118">
        <f t="array" ref="G37">INDEX(D$45:D$72,MATCH($B37,$B$45:$B$72,0))</f>
        <v>13156607.380449999</v>
      </c>
      <c r="H37" s="119">
        <f t="array" ref="H37">INDEX(E$45:E$72,MATCH($B37,$B$45:$B$72,0))</f>
        <v>13739287.880000001</v>
      </c>
      <c r="I37" s="20">
        <f t="array" ref="I37">IFERROR(C37/SUM(C$28:C$39),"-")</f>
        <v>0.127864640054319</v>
      </c>
      <c r="J37" s="20">
        <f t="array" ref="J37">IFERROR(D37/SUM(D$28:D$39),"-")</f>
        <v>0.12495920427513252</v>
      </c>
      <c r="K37" s="20">
        <f t="array" ref="K37">IFERROR(E37/SUM(E$28:E$39),"-")</f>
        <v>0.16766443323989974</v>
      </c>
      <c r="L37" s="20">
        <f t="array" ref="L37">IFERROR(F37/SUM(F$28:F$39),"-")</f>
        <v>0.16255829166686472</v>
      </c>
      <c r="M37" s="20">
        <f t="array" ref="M37">IFERROR(G37/SUM(G$28:G$39),"-")</f>
        <v>0.12769766352750778</v>
      </c>
      <c r="N37" s="20">
        <f t="array" ref="N37">IFERROR(H37/SUM(H$28:H$39),"-")</f>
        <v>0.11330829006977378</v>
      </c>
      <c r="P37" s="405"/>
      <c r="Q37" s="147"/>
      <c r="R37" s="147"/>
    </row>
    <row r="38" spans="1:20" x14ac:dyDescent="0.35">
      <c r="B38" s="81" t="s">
        <v>133</v>
      </c>
      <c r="C38" s="114">
        <v>3566177.09</v>
      </c>
      <c r="D38" s="115">
        <v>3214670.92068</v>
      </c>
      <c r="E38" s="115">
        <v>2691543.5281990198</v>
      </c>
      <c r="F38" s="115">
        <f t="array" ref="F38">INDEX(C$45:C$72,MATCH($B38,$B$45:$B$72,0))</f>
        <v>2819721.5892000003</v>
      </c>
      <c r="G38" s="115">
        <f t="array" ref="G38">INDEX(D$45:D$72,MATCH($B38,$B$45:$B$72,0))</f>
        <v>4675127.2374949995</v>
      </c>
      <c r="H38" s="116">
        <f t="array" ref="H38">INDEX(E$45:E$72,MATCH($B38,$B$45:$B$72,0))</f>
        <v>7461348.9900000002</v>
      </c>
      <c r="I38" s="113">
        <f t="array" ref="I38">IFERROR(C38/SUM(C$28:C$39),"-")</f>
        <v>1.7476360003112493E-2</v>
      </c>
      <c r="J38" s="113">
        <f t="array" ref="J38">IFERROR(D38/SUM(D$28:D$39),"-")</f>
        <v>1.7259965380297733E-2</v>
      </c>
      <c r="K38" s="113">
        <f t="array" ref="K38">IFERROR(E38/SUM(E$28:E$39),"-")</f>
        <v>2.2904266358498352E-2</v>
      </c>
      <c r="L38" s="113">
        <f t="array" ref="L38">IFERROR(F38/SUM(F$28:F$39),"-")</f>
        <v>3.2358178243429972E-2</v>
      </c>
      <c r="M38" s="113">
        <f t="array" ref="M38">IFERROR(G38/SUM(G$28:G$39),"-")</f>
        <v>4.5376654304439989E-2</v>
      </c>
      <c r="N38" s="113">
        <f t="array" ref="N38">IFERROR(H38/SUM(H$28:H$39),"-")</f>
        <v>6.1533953073464064E-2</v>
      </c>
      <c r="P38" s="405"/>
      <c r="Q38" s="147"/>
      <c r="R38" s="147"/>
    </row>
    <row r="39" spans="1:20" ht="15" thickBot="1" x14ac:dyDescent="0.4">
      <c r="B39" s="157" t="s">
        <v>98</v>
      </c>
      <c r="C39" s="195">
        <v>43727161.270000003</v>
      </c>
      <c r="D39" s="196">
        <v>58876109.289619997</v>
      </c>
      <c r="E39" s="196">
        <v>19148056.440428499</v>
      </c>
      <c r="F39" s="196">
        <f t="array" ref="F39">IFERROR(SUM((INDEX(C$45:C$72,MATCH($B39,$B$45:$B$72,0))),C47,C50,C52,C53,C55,C56,C57,C59,C66,C67),"-")</f>
        <v>13871727.1261</v>
      </c>
      <c r="G39" s="196">
        <f t="array" ref="G39">IFERROR(SUM((INDEX(D$45:D$72,MATCH($B39,$B$45:$B$72,0))),D47,D50,D52,D53,D55,D56,D57,D59,D66,D67),"-")</f>
        <v>23177653.992907003</v>
      </c>
      <c r="H39" s="197">
        <f t="array" ref="H39">IFERROR(SUM((INDEX(E$45:E$72,MATCH($B39,$B$45:$B$72,0))),E47,E50,E52,E53,E55,E56,E57,E59,E66,E67),"-")</f>
        <v>21774360.520499997</v>
      </c>
      <c r="I39" s="194">
        <f t="array" ref="I39">IFERROR(C39/SUM(C$28:C$39),"-")</f>
        <v>0.21428874477702334</v>
      </c>
      <c r="J39" s="194">
        <f t="array" ref="J39">IFERROR(D39/SUM(D$28:D$39),"-")</f>
        <v>0.31611310555249927</v>
      </c>
      <c r="K39" s="194">
        <f t="array" ref="K39">IFERROR(E39/SUM(E$28:E$39),"-")</f>
        <v>0.16294448905033834</v>
      </c>
      <c r="L39" s="194">
        <f t="array" ref="L39">IFERROR(F39/SUM(F$28:F$39),"-")</f>
        <v>0.15918728310262581</v>
      </c>
      <c r="M39" s="194">
        <f t="array" ref="M39">IFERROR(G39/SUM(G$28:G$39),"-")</f>
        <v>0.22496166187502381</v>
      </c>
      <c r="N39" s="194">
        <f t="array" ref="N39">IFERROR(H39/SUM(H$28:H$39),"-")</f>
        <v>0.17957375807898451</v>
      </c>
      <c r="P39" s="405"/>
      <c r="Q39" s="147"/>
      <c r="R39" s="147"/>
    </row>
    <row r="40" spans="1:20" x14ac:dyDescent="0.35">
      <c r="B40" s="5"/>
      <c r="C40" s="184"/>
      <c r="D40" s="184"/>
      <c r="E40" s="184"/>
      <c r="F40" s="184"/>
      <c r="G40" s="184"/>
      <c r="H40" s="184"/>
      <c r="I40" s="185"/>
      <c r="J40" s="185"/>
      <c r="K40" s="185"/>
      <c r="L40" s="15"/>
      <c r="M40" s="184"/>
      <c r="N40" s="184"/>
    </row>
    <row r="41" spans="1:20" x14ac:dyDescent="0.35">
      <c r="A41" s="5" t="s">
        <v>71</v>
      </c>
      <c r="B41" s="5"/>
      <c r="C41" s="184"/>
      <c r="D41" s="184"/>
      <c r="E41" s="184"/>
      <c r="F41" s="79"/>
      <c r="G41" s="185"/>
      <c r="H41" s="185"/>
      <c r="I41" s="185"/>
      <c r="J41" s="185"/>
      <c r="K41" s="185"/>
      <c r="L41" s="184"/>
      <c r="M41" s="184"/>
      <c r="N41" s="184"/>
      <c r="O41" s="184"/>
      <c r="P41" s="79"/>
      <c r="Q41" s="185"/>
      <c r="R41" s="185"/>
      <c r="S41" s="185"/>
      <c r="T41" s="185"/>
    </row>
    <row r="42" spans="1:20" ht="15" customHeight="1" x14ac:dyDescent="0.35">
      <c r="B42" s="438" t="s">
        <v>152</v>
      </c>
      <c r="C42" s="421" t="str">
        <f>$A$1</f>
        <v>Scotland</v>
      </c>
      <c r="D42" s="422"/>
      <c r="E42" s="422"/>
      <c r="F42" s="422"/>
      <c r="G42" s="422"/>
      <c r="H42" s="422"/>
    </row>
    <row r="43" spans="1:20" ht="15" customHeight="1" x14ac:dyDescent="0.35">
      <c r="B43" s="438"/>
      <c r="C43" s="417" t="s">
        <v>58</v>
      </c>
      <c r="D43" s="418"/>
      <c r="E43" s="441"/>
      <c r="F43" s="418" t="s">
        <v>65</v>
      </c>
      <c r="G43" s="418"/>
      <c r="H43" s="418"/>
    </row>
    <row r="44" spans="1:20" ht="17" thickBot="1" x14ac:dyDescent="0.4">
      <c r="B44" s="145" t="s">
        <v>134</v>
      </c>
      <c r="C44" s="109" t="s">
        <v>63</v>
      </c>
      <c r="D44" s="108" t="s">
        <v>64</v>
      </c>
      <c r="E44" s="110" t="s">
        <v>234</v>
      </c>
      <c r="F44" s="108" t="s">
        <v>63</v>
      </c>
      <c r="G44" s="108" t="s">
        <v>64</v>
      </c>
      <c r="H44" s="108" t="s">
        <v>234</v>
      </c>
    </row>
    <row r="45" spans="1:20" x14ac:dyDescent="0.35">
      <c r="B45" s="186" t="s">
        <v>123</v>
      </c>
      <c r="C45" s="283">
        <v>2948004.5286300001</v>
      </c>
      <c r="D45" s="321">
        <v>2443382.859065</v>
      </c>
      <c r="E45" s="284">
        <v>2903580.5</v>
      </c>
      <c r="F45" s="187">
        <f t="shared" ref="F45:H72" si="0">IFERROR((C45/SUM(C$45:C$61,C$65:C$68,C$72)),"-")</f>
        <v>3.3830310185663598E-2</v>
      </c>
      <c r="G45" s="187">
        <f t="shared" ref="G45:G72" si="1">IFERROR((D45/SUM(D$45:D$61,D$65:D$68,D$72)),"-")</f>
        <v>2.3715405741255038E-2</v>
      </c>
      <c r="H45" s="187">
        <f t="shared" si="0"/>
        <v>2.3945909308287876E-2</v>
      </c>
    </row>
    <row r="46" spans="1:20" x14ac:dyDescent="0.35">
      <c r="B46" s="2" t="s">
        <v>124</v>
      </c>
      <c r="C46" s="117">
        <v>2337344.7159299999</v>
      </c>
      <c r="D46" s="118">
        <v>3550453.5422129999</v>
      </c>
      <c r="E46" s="119">
        <v>5222129.51</v>
      </c>
      <c r="F46" s="20">
        <f t="shared" si="0"/>
        <v>2.6822583202570791E-2</v>
      </c>
      <c r="G46" s="20">
        <f t="shared" si="1"/>
        <v>3.4460602850949901E-2</v>
      </c>
      <c r="H46" s="20">
        <f t="shared" si="0"/>
        <v>4.3067047613315285E-2</v>
      </c>
    </row>
    <row r="47" spans="1:20" x14ac:dyDescent="0.35">
      <c r="B47" s="81" t="s">
        <v>135</v>
      </c>
      <c r="C47" s="114">
        <v>1529661.96</v>
      </c>
      <c r="D47" s="115">
        <v>1385505.197493</v>
      </c>
      <c r="E47" s="116">
        <v>2896538.2201</v>
      </c>
      <c r="F47" s="113">
        <f t="shared" si="0"/>
        <v>1.7553887072914016E-2</v>
      </c>
      <c r="G47" s="113">
        <f t="shared" si="1"/>
        <v>1.3447674724106792E-2</v>
      </c>
      <c r="H47" s="113">
        <f t="shared" si="0"/>
        <v>2.3887831429679388E-2</v>
      </c>
    </row>
    <row r="48" spans="1:20" x14ac:dyDescent="0.35">
      <c r="B48" s="2" t="s">
        <v>125</v>
      </c>
      <c r="C48" s="117">
        <v>2322996.2316299998</v>
      </c>
      <c r="D48" s="118">
        <v>2114335.806262</v>
      </c>
      <c r="E48" s="119">
        <v>2463387.4715</v>
      </c>
      <c r="F48" s="20">
        <f t="shared" si="0"/>
        <v>2.6657924814210473E-2</v>
      </c>
      <c r="G48" s="20">
        <f t="shared" si="1"/>
        <v>2.0521684243113136E-2</v>
      </c>
      <c r="H48" s="20">
        <f t="shared" si="0"/>
        <v>2.0315625133765565E-2</v>
      </c>
    </row>
    <row r="49" spans="2:8" x14ac:dyDescent="0.35">
      <c r="B49" s="81" t="s">
        <v>126</v>
      </c>
      <c r="C49" s="114">
        <v>9845767.9155000001</v>
      </c>
      <c r="D49" s="115">
        <v>14674960.793243</v>
      </c>
      <c r="E49" s="116">
        <v>19142071.509</v>
      </c>
      <c r="F49" s="113">
        <f t="shared" si="0"/>
        <v>0.11298672690717042</v>
      </c>
      <c r="G49" s="113">
        <f t="shared" si="1"/>
        <v>0.14243475931641106</v>
      </c>
      <c r="H49" s="113">
        <f t="shared" si="0"/>
        <v>0.15786519723743675</v>
      </c>
    </row>
    <row r="50" spans="2:8" x14ac:dyDescent="0.35">
      <c r="B50" s="2" t="s">
        <v>136</v>
      </c>
      <c r="C50" s="117">
        <v>73983.631800000003</v>
      </c>
      <c r="D50" s="118">
        <v>132593.42741999999</v>
      </c>
      <c r="E50" s="119">
        <v>284180.32010000001</v>
      </c>
      <c r="F50" s="20">
        <f t="shared" si="0"/>
        <v>8.4901131872381166E-4</v>
      </c>
      <c r="G50" s="20">
        <f t="shared" si="1"/>
        <v>1.2869481007541518E-3</v>
      </c>
      <c r="H50" s="20">
        <f t="shared" si="0"/>
        <v>2.3436430201659018E-3</v>
      </c>
    </row>
    <row r="51" spans="2:8" x14ac:dyDescent="0.35">
      <c r="B51" s="81" t="s">
        <v>127</v>
      </c>
      <c r="C51" s="114">
        <v>23924675.912889998</v>
      </c>
      <c r="D51" s="115">
        <v>18509174.379264999</v>
      </c>
      <c r="E51" s="116">
        <v>22178896.209199999</v>
      </c>
      <c r="F51" s="113">
        <f t="shared" si="0"/>
        <v>0.2745515481282787</v>
      </c>
      <c r="G51" s="113">
        <f t="shared" si="1"/>
        <v>0.17964952922191005</v>
      </c>
      <c r="H51" s="113">
        <f t="shared" si="0"/>
        <v>0.18290997517838165</v>
      </c>
    </row>
    <row r="52" spans="2:8" x14ac:dyDescent="0.35">
      <c r="B52" s="2" t="s">
        <v>137</v>
      </c>
      <c r="C52" s="117">
        <v>135119.31349999999</v>
      </c>
      <c r="D52" s="118">
        <v>244758.82475</v>
      </c>
      <c r="E52" s="119">
        <v>238194.18</v>
      </c>
      <c r="F52" s="20">
        <f t="shared" si="0"/>
        <v>1.5505838757660327E-3</v>
      </c>
      <c r="G52" s="20">
        <f t="shared" si="1"/>
        <v>2.3756223123870945E-3</v>
      </c>
      <c r="H52" s="20">
        <f t="shared" si="0"/>
        <v>1.964394041095812E-3</v>
      </c>
    </row>
    <row r="53" spans="2:8" x14ac:dyDescent="0.35">
      <c r="B53" s="81" t="s">
        <v>138</v>
      </c>
      <c r="C53" s="114">
        <v>270663.04499999998</v>
      </c>
      <c r="D53" s="115">
        <v>499992.9682</v>
      </c>
      <c r="E53" s="116">
        <v>909661.38970000006</v>
      </c>
      <c r="F53" s="113">
        <f t="shared" si="0"/>
        <v>3.1060382300028199E-3</v>
      </c>
      <c r="G53" s="113">
        <f t="shared" si="1"/>
        <v>4.8529177753071848E-3</v>
      </c>
      <c r="H53" s="113">
        <f t="shared" si="0"/>
        <v>7.5020028337452046E-3</v>
      </c>
    </row>
    <row r="54" spans="2:8" x14ac:dyDescent="0.35">
      <c r="B54" s="2" t="s">
        <v>129</v>
      </c>
      <c r="C54" s="117">
        <v>2139593.7946299999</v>
      </c>
      <c r="D54" s="118">
        <v>1912555.6805130001</v>
      </c>
      <c r="E54" s="119">
        <v>1437006.24</v>
      </c>
      <c r="F54" s="20">
        <f t="shared" si="0"/>
        <v>2.4553260024092253E-2</v>
      </c>
      <c r="G54" s="20">
        <f t="shared" si="1"/>
        <v>1.8563211982040563E-2</v>
      </c>
      <c r="H54" s="20">
        <f t="shared" si="0"/>
        <v>1.1851030511633399E-2</v>
      </c>
    </row>
    <row r="55" spans="2:8" x14ac:dyDescent="0.35">
      <c r="B55" s="81" t="s">
        <v>139</v>
      </c>
      <c r="C55" s="114">
        <v>1267001.486</v>
      </c>
      <c r="D55" s="115">
        <v>2066897.8693520001</v>
      </c>
      <c r="E55" s="116">
        <v>3825979.35</v>
      </c>
      <c r="F55" s="113">
        <f t="shared" si="0"/>
        <v>1.4539683660864685E-2</v>
      </c>
      <c r="G55" s="113">
        <f t="shared" si="1"/>
        <v>2.006125295328277E-2</v>
      </c>
      <c r="H55" s="113">
        <f t="shared" si="0"/>
        <v>3.1552958332128969E-2</v>
      </c>
    </row>
    <row r="56" spans="2:8" x14ac:dyDescent="0.35">
      <c r="B56" s="2" t="s">
        <v>140</v>
      </c>
      <c r="C56" s="117">
        <v>62319.131000000001</v>
      </c>
      <c r="D56" s="118">
        <v>173673.24400000001</v>
      </c>
      <c r="E56" s="119">
        <v>706304.38</v>
      </c>
      <c r="F56" s="20">
        <f t="shared" si="0"/>
        <v>7.1515342386898034E-4</v>
      </c>
      <c r="G56" s="20">
        <f t="shared" si="1"/>
        <v>1.6856676523613193E-3</v>
      </c>
      <c r="H56" s="20">
        <f t="shared" si="0"/>
        <v>5.8249119070494159E-3</v>
      </c>
    </row>
    <row r="57" spans="2:8" x14ac:dyDescent="0.35">
      <c r="B57" s="81" t="s">
        <v>141</v>
      </c>
      <c r="C57" s="114">
        <v>184544.51790000001</v>
      </c>
      <c r="D57" s="115">
        <v>916645.69733999996</v>
      </c>
      <c r="E57" s="116">
        <v>418798.78039999999</v>
      </c>
      <c r="F57" s="113">
        <f t="shared" si="0"/>
        <v>2.117770927075914E-3</v>
      </c>
      <c r="G57" s="113">
        <f t="shared" si="1"/>
        <v>8.8969375195307697E-3</v>
      </c>
      <c r="H57" s="113">
        <f t="shared" si="0"/>
        <v>3.4538452141691855E-3</v>
      </c>
    </row>
    <row r="58" spans="2:8" x14ac:dyDescent="0.35">
      <c r="B58" s="2" t="s">
        <v>128</v>
      </c>
      <c r="C58" s="117">
        <v>7152808.4348999998</v>
      </c>
      <c r="D58" s="118">
        <v>11135389.955836</v>
      </c>
      <c r="E58" s="119">
        <v>11054020.429500001</v>
      </c>
      <c r="F58" s="20">
        <f t="shared" si="0"/>
        <v>8.2083228061983995E-2</v>
      </c>
      <c r="G58" s="20">
        <f t="shared" si="1"/>
        <v>0.10807978369415318</v>
      </c>
      <c r="H58" s="20">
        <f t="shared" si="0"/>
        <v>9.1162814565247427E-2</v>
      </c>
    </row>
    <row r="59" spans="2:8" x14ac:dyDescent="0.35">
      <c r="B59" s="81" t="s">
        <v>142</v>
      </c>
      <c r="C59" s="114">
        <v>28182.1502</v>
      </c>
      <c r="D59" s="115">
        <v>50963.588999</v>
      </c>
      <c r="E59" s="116">
        <v>83622.86</v>
      </c>
      <c r="F59" s="113">
        <f t="shared" si="0"/>
        <v>3.2340889361117482E-4</v>
      </c>
      <c r="G59" s="113">
        <f t="shared" si="1"/>
        <v>4.9465117046959453E-4</v>
      </c>
      <c r="H59" s="113">
        <f t="shared" si="0"/>
        <v>6.8964005704668903E-4</v>
      </c>
    </row>
    <row r="60" spans="2:8" x14ac:dyDescent="0.35">
      <c r="B60" s="2" t="s">
        <v>132</v>
      </c>
      <c r="C60" s="117">
        <v>14165479.93117</v>
      </c>
      <c r="D60" s="118">
        <v>13156607.380449999</v>
      </c>
      <c r="E60" s="119">
        <v>13739287.880000001</v>
      </c>
      <c r="F60" s="20">
        <f t="shared" si="0"/>
        <v>0.16255829166686475</v>
      </c>
      <c r="G60" s="20">
        <f t="shared" si="1"/>
        <v>0.12769766352750778</v>
      </c>
      <c r="H60" s="20">
        <f t="shared" si="0"/>
        <v>0.11330829006977379</v>
      </c>
    </row>
    <row r="61" spans="2:8" x14ac:dyDescent="0.35">
      <c r="B61" s="81" t="s">
        <v>130</v>
      </c>
      <c r="C61" s="114">
        <v>5269116.9512999998</v>
      </c>
      <c r="D61" s="115">
        <v>7155142.9765309999</v>
      </c>
      <c r="E61" s="116">
        <v>12435430.718</v>
      </c>
      <c r="F61" s="113">
        <f t="shared" si="0"/>
        <v>6.0466617040733098E-2</v>
      </c>
      <c r="G61" s="113">
        <f t="shared" si="1"/>
        <v>6.9447617754860344E-2</v>
      </c>
      <c r="H61" s="113">
        <f t="shared" si="0"/>
        <v>0.10255534371536287</v>
      </c>
    </row>
    <row r="62" spans="2:8" x14ac:dyDescent="0.35">
      <c r="B62" s="188" t="s">
        <v>143</v>
      </c>
      <c r="C62" s="285">
        <v>132718.1005</v>
      </c>
      <c r="D62" s="322">
        <v>38554.460500000001</v>
      </c>
      <c r="E62" s="286">
        <v>654060.02</v>
      </c>
      <c r="F62" s="189">
        <f t="shared" si="0"/>
        <v>1.523028361579086E-3</v>
      </c>
      <c r="G62" s="189">
        <f t="shared" si="1"/>
        <v>3.7420851607454411E-4</v>
      </c>
      <c r="H62" s="189">
        <f t="shared" si="0"/>
        <v>5.3940512140431291E-3</v>
      </c>
    </row>
    <row r="63" spans="2:8" x14ac:dyDescent="0.35">
      <c r="B63" s="190" t="s">
        <v>144</v>
      </c>
      <c r="C63" s="287">
        <v>296308.576</v>
      </c>
      <c r="D63" s="323">
        <v>1219380.4350000001</v>
      </c>
      <c r="E63" s="288">
        <v>3420066.61</v>
      </c>
      <c r="F63" s="191">
        <f t="shared" si="0"/>
        <v>3.4003377333381296E-3</v>
      </c>
      <c r="G63" s="191">
        <f t="shared" si="1"/>
        <v>1.1835272422283853E-2</v>
      </c>
      <c r="H63" s="191">
        <f t="shared" si="0"/>
        <v>2.8205384652281403E-2</v>
      </c>
    </row>
    <row r="64" spans="2:8" x14ac:dyDescent="0.35">
      <c r="B64" s="192" t="s">
        <v>145</v>
      </c>
      <c r="C64" s="289">
        <v>148285.26999999999</v>
      </c>
      <c r="D64" s="324">
        <v>58617.64</v>
      </c>
      <c r="E64" s="290">
        <v>366590.82</v>
      </c>
      <c r="F64" s="193">
        <f t="shared" si="0"/>
        <v>1.701671972124197E-3</v>
      </c>
      <c r="G64" s="193">
        <f t="shared" si="1"/>
        <v>5.6894117556623158E-4</v>
      </c>
      <c r="H64" s="193">
        <f t="shared" si="0"/>
        <v>3.02328470967858E-3</v>
      </c>
    </row>
    <row r="65" spans="1:8" x14ac:dyDescent="0.35">
      <c r="B65" s="2" t="s">
        <v>131</v>
      </c>
      <c r="C65" s="117">
        <v>343688.04590000003</v>
      </c>
      <c r="D65" s="118">
        <v>524566.26304999995</v>
      </c>
      <c r="E65" s="119">
        <v>1444284.62</v>
      </c>
      <c r="F65" s="20">
        <f t="shared" si="0"/>
        <v>3.9440486223760772E-3</v>
      </c>
      <c r="G65" s="20">
        <f t="shared" si="1"/>
        <v>5.0914254883351155E-3</v>
      </c>
      <c r="H65" s="20">
        <f t="shared" si="0"/>
        <v>1.1911055514346862E-2</v>
      </c>
    </row>
    <row r="66" spans="1:8" x14ac:dyDescent="0.35">
      <c r="B66" s="81" t="s">
        <v>146</v>
      </c>
      <c r="C66" s="114">
        <v>449778.05040000001</v>
      </c>
      <c r="D66" s="115">
        <v>264653.95711000002</v>
      </c>
      <c r="E66" s="116">
        <v>363952.99</v>
      </c>
      <c r="F66" s="113">
        <f t="shared" si="0"/>
        <v>5.1615018945735105E-3</v>
      </c>
      <c r="G66" s="113">
        <f t="shared" si="1"/>
        <v>2.5687239110346038E-3</v>
      </c>
      <c r="H66" s="113">
        <f t="shared" si="0"/>
        <v>3.0015304521504413E-3</v>
      </c>
    </row>
    <row r="67" spans="1:8" x14ac:dyDescent="0.35">
      <c r="B67" s="2" t="s">
        <v>147</v>
      </c>
      <c r="C67" s="117">
        <v>432297.89880000002</v>
      </c>
      <c r="D67" s="118">
        <v>863015.962833</v>
      </c>
      <c r="E67" s="119">
        <v>895196.18019999994</v>
      </c>
      <c r="F67" s="20">
        <f t="shared" si="0"/>
        <v>4.9609055437275906E-3</v>
      </c>
      <c r="G67" s="20">
        <f t="shared" si="1"/>
        <v>8.3764088152752346E-3</v>
      </c>
      <c r="H67" s="20">
        <f t="shared" si="0"/>
        <v>7.3827078478433542E-3</v>
      </c>
    </row>
    <row r="68" spans="1:8" x14ac:dyDescent="0.35">
      <c r="B68" s="81" t="s">
        <v>148</v>
      </c>
      <c r="C68" s="114">
        <v>2819721.5892000003</v>
      </c>
      <c r="D68" s="115">
        <v>4675127.2374949995</v>
      </c>
      <c r="E68" s="116">
        <v>7461348.9900000002</v>
      </c>
      <c r="F68" s="113">
        <f t="shared" si="0"/>
        <v>3.2358178243429979E-2</v>
      </c>
      <c r="G68" s="113">
        <f t="shared" si="1"/>
        <v>4.5376654304439989E-2</v>
      </c>
      <c r="H68" s="113">
        <f t="shared" si="0"/>
        <v>6.1533953073464077E-2</v>
      </c>
    </row>
    <row r="69" spans="1:8" x14ac:dyDescent="0.35">
      <c r="B69" s="188" t="s">
        <v>149</v>
      </c>
      <c r="C69" s="285">
        <v>1032039.0999</v>
      </c>
      <c r="D69" s="322">
        <v>1984278.696305</v>
      </c>
      <c r="E69" s="286">
        <v>2548257.34</v>
      </c>
      <c r="F69" s="189">
        <f t="shared" si="0"/>
        <v>1.1843334205994394E-2</v>
      </c>
      <c r="G69" s="189">
        <f t="shared" si="1"/>
        <v>1.925935356876865E-2</v>
      </c>
      <c r="H69" s="189">
        <f t="shared" si="0"/>
        <v>2.1015549304666738E-2</v>
      </c>
    </row>
    <row r="70" spans="1:8" x14ac:dyDescent="0.35">
      <c r="B70" s="190" t="s">
        <v>150</v>
      </c>
      <c r="C70" s="287">
        <v>332960.47859999997</v>
      </c>
      <c r="D70" s="323">
        <v>759678.80702299997</v>
      </c>
      <c r="E70" s="288">
        <v>962737.06</v>
      </c>
      <c r="F70" s="191">
        <f t="shared" si="0"/>
        <v>3.8209426617942461E-3</v>
      </c>
      <c r="G70" s="191">
        <f t="shared" si="1"/>
        <v>7.3734212690995055E-3</v>
      </c>
      <c r="H70" s="191">
        <f t="shared" si="0"/>
        <v>7.9397193659647824E-3</v>
      </c>
    </row>
    <row r="71" spans="1:8" x14ac:dyDescent="0.35">
      <c r="B71" s="192" t="s">
        <v>151</v>
      </c>
      <c r="C71" s="289">
        <v>755674.46680000005</v>
      </c>
      <c r="D71" s="324">
        <v>1014022.525695</v>
      </c>
      <c r="E71" s="290">
        <v>1110171.0900000001</v>
      </c>
      <c r="F71" s="193">
        <f t="shared" si="0"/>
        <v>8.6718664652494296E-3</v>
      </c>
      <c r="G71" s="193">
        <f t="shared" si="1"/>
        <v>9.8420742940103449E-3</v>
      </c>
      <c r="H71" s="193">
        <f t="shared" si="0"/>
        <v>9.1556119204627192E-3</v>
      </c>
    </row>
    <row r="72" spans="1:8" ht="15" thickBot="1" x14ac:dyDescent="0.4">
      <c r="B72" s="198" t="s">
        <v>98</v>
      </c>
      <c r="C72" s="291">
        <v>9438175.9415000007</v>
      </c>
      <c r="D72" s="325">
        <v>16578953.255410001</v>
      </c>
      <c r="E72" s="292">
        <v>11151931.869999999</v>
      </c>
      <c r="F72" s="199">
        <f t="shared" si="0"/>
        <v>0.1083093382614973</v>
      </c>
      <c r="G72" s="199">
        <f t="shared" si="1"/>
        <v>0.16091485694051427</v>
      </c>
      <c r="H72" s="199">
        <f t="shared" si="0"/>
        <v>9.1970292943910181E-2</v>
      </c>
    </row>
    <row r="73" spans="1:8" x14ac:dyDescent="0.35">
      <c r="D73" s="15"/>
      <c r="E73" s="147"/>
    </row>
    <row r="74" spans="1:8" x14ac:dyDescent="0.35">
      <c r="A74" s="10" t="s">
        <v>153</v>
      </c>
    </row>
    <row r="75" spans="1:8" x14ac:dyDescent="0.35">
      <c r="A75" s="10" t="s">
        <v>154</v>
      </c>
    </row>
  </sheetData>
  <mergeCells count="11">
    <mergeCell ref="A1:C1"/>
    <mergeCell ref="C10:H10"/>
    <mergeCell ref="B42:B43"/>
    <mergeCell ref="B25:B26"/>
    <mergeCell ref="C25:N25"/>
    <mergeCell ref="I26:N26"/>
    <mergeCell ref="C26:H26"/>
    <mergeCell ref="C17:H17"/>
    <mergeCell ref="C43:E43"/>
    <mergeCell ref="F43:H43"/>
    <mergeCell ref="C42:H42"/>
  </mergeCells>
  <phoneticPr fontId="10" type="noConversion"/>
  <hyperlinks>
    <hyperlink ref="C5" location="Debt!A8" display="Table C3.1" xr:uid="{7932F1F7-1A80-4BB3-BC25-D26B83086448}"/>
    <hyperlink ref="A3" location="Contents!A1" display="Return to Contents" xr:uid="{E5F98786-72B5-4E09-BB3E-49091CDC912E}"/>
    <hyperlink ref="C6" location="Debt!A22" display="Table C3.2" xr:uid="{8E613178-348F-45FC-8671-1A036A702C93}"/>
    <hyperlink ref="A8" location="'Notes &amp; Caveats'!A25" display="Table C3.1 Total number of debt clients and amount owed in 2017/18 to 2022/231" xr:uid="{BA6EB9AA-DD59-4688-B7CD-D4652AC64B30}"/>
    <hyperlink ref="A22" location="'Notes &amp; Caveats'!A26" display="Table C3.2 Amount Owed by Debt Clients for Each Debt Type in 2017/18 to 2022/23" xr:uid="{3A3E7AAA-99BB-4476-89E5-52F80559327F}"/>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F5CF1-BFCA-4D05-9051-FFD2619F81E0}">
  <dimension ref="A1:A2"/>
  <sheetViews>
    <sheetView topLeftCell="A3" workbookViewId="0">
      <selection activeCell="O8" sqref="O8"/>
    </sheetView>
  </sheetViews>
  <sheetFormatPr defaultRowHeight="14.5" x14ac:dyDescent="0.35"/>
  <cols>
    <col min="1" max="16384" width="8.7265625" style="2"/>
  </cols>
  <sheetData>
    <row r="1" spans="1:1" x14ac:dyDescent="0.35">
      <c r="A1" s="121" t="s">
        <v>17</v>
      </c>
    </row>
    <row r="2" spans="1:1" ht="16.5" x14ac:dyDescent="0.35">
      <c r="A2" s="372" t="s">
        <v>285</v>
      </c>
    </row>
  </sheetData>
  <hyperlinks>
    <hyperlink ref="A1" location="Contents!A1" display="Return to Contents" xr:uid="{843BBBBD-3E53-4A57-B8BC-5108D162E978}"/>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F91FE-F771-4D20-8E61-674303F29F8E}">
  <dimension ref="A1:A2"/>
  <sheetViews>
    <sheetView workbookViewId="0">
      <selection activeCell="L17" sqref="L17"/>
    </sheetView>
  </sheetViews>
  <sheetFormatPr defaultRowHeight="14.5" x14ac:dyDescent="0.35"/>
  <cols>
    <col min="1" max="16384" width="8.7265625" style="2"/>
  </cols>
  <sheetData>
    <row r="1" spans="1:1" x14ac:dyDescent="0.35">
      <c r="A1" s="121" t="s">
        <v>17</v>
      </c>
    </row>
    <row r="2" spans="1:1" x14ac:dyDescent="0.35">
      <c r="A2" s="372" t="s">
        <v>286</v>
      </c>
    </row>
  </sheetData>
  <hyperlinks>
    <hyperlink ref="A1" location="Contents!A1" display="Return to Contents" xr:uid="{26569753-0798-457C-B1D3-64CA73DB5676}"/>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A9D24-F7A4-49B4-B99D-1DBDE5D5AC66}">
  <dimension ref="A1:A2"/>
  <sheetViews>
    <sheetView topLeftCell="B4" workbookViewId="0"/>
  </sheetViews>
  <sheetFormatPr defaultRowHeight="14.5" x14ac:dyDescent="0.35"/>
  <cols>
    <col min="1" max="16384" width="8.7265625" style="2"/>
  </cols>
  <sheetData>
    <row r="1" spans="1:1" x14ac:dyDescent="0.35">
      <c r="A1" s="121" t="s">
        <v>17</v>
      </c>
    </row>
    <row r="2" spans="1:1" x14ac:dyDescent="0.35">
      <c r="A2" s="372" t="s">
        <v>289</v>
      </c>
    </row>
  </sheetData>
  <hyperlinks>
    <hyperlink ref="A1" location="Contents!A1" display="Return to Contents" xr:uid="{6265F0A2-A536-47F0-B531-24BB84F4F0E9}"/>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C08B0-A54E-4F53-895D-10D029BA92AA}">
  <sheetPr codeName="Sheet10"/>
  <dimension ref="A1:O52"/>
  <sheetViews>
    <sheetView workbookViewId="0">
      <selection activeCell="A46" sqref="A46"/>
    </sheetView>
  </sheetViews>
  <sheetFormatPr defaultColWidth="9.1796875" defaultRowHeight="14.5" x14ac:dyDescent="0.35"/>
  <cols>
    <col min="1" max="1" width="9.1796875" style="2"/>
    <col min="2" max="2" width="15" style="2" customWidth="1"/>
    <col min="3" max="14" width="16.1796875" style="2" customWidth="1"/>
    <col min="15" max="15" width="10.1796875" style="2" bestFit="1" customWidth="1"/>
    <col min="16" max="16" width="10.81640625" style="2" customWidth="1"/>
    <col min="17" max="16384" width="9.1796875" style="2"/>
  </cols>
  <sheetData>
    <row r="1" spans="1:15" ht="18.5" x14ac:dyDescent="0.45">
      <c r="A1" s="415" t="str">
        <f>Contents!A2</f>
        <v>Scotland</v>
      </c>
      <c r="B1" s="415"/>
      <c r="C1" s="415"/>
      <c r="O1" s="121"/>
    </row>
    <row r="2" spans="1:15" x14ac:dyDescent="0.35">
      <c r="A2" s="5" t="s">
        <v>7</v>
      </c>
    </row>
    <row r="3" spans="1:15" x14ac:dyDescent="0.35">
      <c r="A3" s="121" t="s">
        <v>17</v>
      </c>
    </row>
    <row r="4" spans="1:15" x14ac:dyDescent="0.35">
      <c r="A4" s="5"/>
    </row>
    <row r="5" spans="1:15" x14ac:dyDescent="0.35">
      <c r="A5" s="120" t="s">
        <v>155</v>
      </c>
      <c r="C5" s="121" t="s">
        <v>34</v>
      </c>
    </row>
    <row r="6" spans="1:15" x14ac:dyDescent="0.35">
      <c r="A6" s="120" t="s">
        <v>243</v>
      </c>
      <c r="C6" s="121" t="s">
        <v>35</v>
      </c>
    </row>
    <row r="7" spans="1:15" x14ac:dyDescent="0.35">
      <c r="A7" s="120"/>
      <c r="C7" s="121"/>
    </row>
    <row r="8" spans="1:15" x14ac:dyDescent="0.35">
      <c r="A8" s="412" t="s">
        <v>239</v>
      </c>
      <c r="B8"/>
      <c r="C8"/>
      <c r="D8"/>
      <c r="E8"/>
    </row>
    <row r="9" spans="1:15" x14ac:dyDescent="0.35">
      <c r="A9" s="5"/>
    </row>
    <row r="10" spans="1:15" x14ac:dyDescent="0.35">
      <c r="B10" s="442" t="s">
        <v>155</v>
      </c>
      <c r="C10" s="417" t="str">
        <f>$A$1</f>
        <v>Scotland</v>
      </c>
      <c r="D10" s="418"/>
      <c r="E10" s="418"/>
    </row>
    <row r="11" spans="1:15" ht="15" thickBot="1" x14ac:dyDescent="0.4">
      <c r="B11" s="443"/>
      <c r="C11" s="122" t="s">
        <v>156</v>
      </c>
      <c r="D11" s="83" t="s">
        <v>157</v>
      </c>
      <c r="E11" s="151" t="s">
        <v>158</v>
      </c>
    </row>
    <row r="12" spans="1:15" x14ac:dyDescent="0.35">
      <c r="B12" s="75" t="s">
        <v>58</v>
      </c>
      <c r="C12" s="25"/>
      <c r="D12" s="80"/>
      <c r="E12" s="80"/>
    </row>
    <row r="13" spans="1:15" x14ac:dyDescent="0.35">
      <c r="B13" s="127" t="s">
        <v>59</v>
      </c>
      <c r="C13" s="123">
        <v>14382414.17</v>
      </c>
      <c r="D13" s="124">
        <v>12300227.789999999</v>
      </c>
      <c r="E13" s="129">
        <f>SUM(C13:D13)</f>
        <v>26682641.960000001</v>
      </c>
    </row>
    <row r="14" spans="1:15" x14ac:dyDescent="0.35">
      <c r="B14" s="128" t="s">
        <v>61</v>
      </c>
      <c r="C14" s="125">
        <v>14914416.17</v>
      </c>
      <c r="D14" s="126">
        <v>11198110.119999999</v>
      </c>
      <c r="E14" s="130">
        <f t="shared" ref="E14:E18" si="0">SUM(C14:D14)</f>
        <v>26112526.289999999</v>
      </c>
    </row>
    <row r="15" spans="1:15" ht="15.75" customHeight="1" x14ac:dyDescent="0.35">
      <c r="B15" s="200" t="s">
        <v>62</v>
      </c>
      <c r="C15" s="123">
        <v>15249183.859999999</v>
      </c>
      <c r="D15" s="124">
        <v>13035484.51</v>
      </c>
      <c r="E15" s="201">
        <f t="shared" si="0"/>
        <v>28284668.369999997</v>
      </c>
    </row>
    <row r="16" spans="1:15" ht="15.75" customHeight="1" x14ac:dyDescent="0.35">
      <c r="B16" s="225" t="s">
        <v>63</v>
      </c>
      <c r="C16" s="125">
        <v>16210491.4</v>
      </c>
      <c r="D16" s="126">
        <v>11111460.699999999</v>
      </c>
      <c r="E16" s="293">
        <f t="shared" si="0"/>
        <v>27321952.100000001</v>
      </c>
    </row>
    <row r="17" spans="1:10" ht="15.75" customHeight="1" x14ac:dyDescent="0.35">
      <c r="B17" s="200" t="s">
        <v>64</v>
      </c>
      <c r="C17" s="123">
        <v>13575361.609999999</v>
      </c>
      <c r="D17" s="124">
        <v>12048640.369999999</v>
      </c>
      <c r="E17" s="201">
        <f t="shared" si="0"/>
        <v>25624001.979999997</v>
      </c>
    </row>
    <row r="18" spans="1:10" ht="15.75" customHeight="1" x14ac:dyDescent="0.35">
      <c r="B18" s="326" t="s">
        <v>234</v>
      </c>
      <c r="C18" s="327">
        <v>17867982.807016801</v>
      </c>
      <c r="D18" s="328">
        <v>10792643.050000001</v>
      </c>
      <c r="E18" s="329">
        <f t="shared" si="0"/>
        <v>28660625.857016802</v>
      </c>
    </row>
    <row r="19" spans="1:10" x14ac:dyDescent="0.35">
      <c r="B19" s="5" t="s">
        <v>65</v>
      </c>
      <c r="C19" s="82"/>
      <c r="J19" s="168"/>
    </row>
    <row r="20" spans="1:10" x14ac:dyDescent="0.35">
      <c r="B20" s="127" t="s">
        <v>59</v>
      </c>
      <c r="C20" s="132">
        <f t="shared" ref="C20:D25" si="1">IFERROR(C13/$E13,"-")</f>
        <v>0.5390176202027035</v>
      </c>
      <c r="D20" s="111">
        <f t="shared" si="1"/>
        <v>0.46098237979729645</v>
      </c>
      <c r="E20" s="221"/>
    </row>
    <row r="21" spans="1:10" x14ac:dyDescent="0.35">
      <c r="B21" s="128" t="s">
        <v>61</v>
      </c>
      <c r="C21" s="131">
        <f t="shared" si="1"/>
        <v>0.57115945061629658</v>
      </c>
      <c r="D21" s="112">
        <f t="shared" si="1"/>
        <v>0.42884054938370347</v>
      </c>
      <c r="E21" s="222"/>
    </row>
    <row r="22" spans="1:10" x14ac:dyDescent="0.35">
      <c r="B22" s="200" t="s">
        <v>62</v>
      </c>
      <c r="C22" s="203">
        <f t="shared" si="1"/>
        <v>0.53913249611135539</v>
      </c>
      <c r="D22" s="202">
        <f t="shared" si="1"/>
        <v>0.46086750388864473</v>
      </c>
      <c r="E22" s="202"/>
    </row>
    <row r="23" spans="1:10" x14ac:dyDescent="0.35">
      <c r="B23" s="225" t="s">
        <v>63</v>
      </c>
      <c r="C23" s="294">
        <f t="shared" si="1"/>
        <v>0.593313806446502</v>
      </c>
      <c r="D23" s="226">
        <f t="shared" si="1"/>
        <v>0.40668619355349789</v>
      </c>
      <c r="E23" s="226"/>
    </row>
    <row r="24" spans="1:10" x14ac:dyDescent="0.35">
      <c r="B24" s="200" t="s">
        <v>64</v>
      </c>
      <c r="C24" s="203">
        <f t="shared" si="1"/>
        <v>0.52979084299930268</v>
      </c>
      <c r="D24" s="202">
        <f t="shared" si="1"/>
        <v>0.47020915700069738</v>
      </c>
      <c r="E24" s="202"/>
    </row>
    <row r="25" spans="1:10" ht="15" thickBot="1" x14ac:dyDescent="0.4">
      <c r="B25" s="331" t="s">
        <v>234</v>
      </c>
      <c r="C25" s="330">
        <f t="shared" si="1"/>
        <v>0.62343309933834867</v>
      </c>
      <c r="D25" s="330">
        <f t="shared" si="1"/>
        <v>0.37656690066165133</v>
      </c>
      <c r="E25" s="330"/>
    </row>
    <row r="26" spans="1:10" ht="15.75" customHeight="1" x14ac:dyDescent="0.35">
      <c r="B26" s="225"/>
      <c r="C26" s="226"/>
      <c r="D26" s="226"/>
      <c r="E26" s="226"/>
      <c r="F26" s="168"/>
      <c r="G26" s="168"/>
      <c r="H26" s="168"/>
    </row>
    <row r="27" spans="1:10" ht="15.75" customHeight="1" x14ac:dyDescent="0.35">
      <c r="A27" s="148" t="s">
        <v>260</v>
      </c>
      <c r="B27"/>
      <c r="C27"/>
      <c r="D27"/>
      <c r="E27"/>
      <c r="F27" s="168"/>
      <c r="G27" s="168"/>
      <c r="H27" s="168"/>
    </row>
    <row r="28" spans="1:10" ht="15.75" customHeight="1" x14ac:dyDescent="0.35">
      <c r="A28" s="5"/>
      <c r="F28" s="168"/>
      <c r="G28" s="168"/>
      <c r="H28" s="168"/>
    </row>
    <row r="29" spans="1:10" ht="15.75" customHeight="1" x14ac:dyDescent="0.35">
      <c r="B29" s="442" t="s">
        <v>155</v>
      </c>
      <c r="C29" s="417" t="str">
        <f>$A$1</f>
        <v>Scotland</v>
      </c>
      <c r="D29" s="418"/>
      <c r="E29" s="418"/>
      <c r="F29" s="168"/>
      <c r="G29" s="168"/>
      <c r="H29" s="168"/>
    </row>
    <row r="30" spans="1:10" ht="15.75" customHeight="1" thickBot="1" x14ac:dyDescent="0.4">
      <c r="B30" s="443"/>
      <c r="C30" s="122" t="s">
        <v>156</v>
      </c>
      <c r="D30" s="83" t="s">
        <v>157</v>
      </c>
      <c r="E30" s="151" t="s">
        <v>158</v>
      </c>
      <c r="F30" s="168"/>
      <c r="G30" s="168"/>
      <c r="H30" s="168"/>
    </row>
    <row r="31" spans="1:10" ht="15.75" customHeight="1" x14ac:dyDescent="0.35">
      <c r="B31" s="75" t="s">
        <v>58</v>
      </c>
      <c r="C31" s="25"/>
      <c r="D31" s="80"/>
      <c r="E31" s="80"/>
      <c r="F31" s="168"/>
      <c r="G31" s="168"/>
      <c r="H31" s="168"/>
    </row>
    <row r="32" spans="1:10" ht="15.75" customHeight="1" x14ac:dyDescent="0.35">
      <c r="B32" s="127" t="s">
        <v>59</v>
      </c>
      <c r="C32" s="123">
        <v>11251594.17</v>
      </c>
      <c r="D32" s="124">
        <v>4530357.8</v>
      </c>
      <c r="E32" s="129">
        <f>SUM(C32:D32)</f>
        <v>15781951.969999999</v>
      </c>
      <c r="F32" s="168"/>
      <c r="G32" s="168"/>
      <c r="H32" s="168"/>
    </row>
    <row r="33" spans="1:8" ht="15.75" customHeight="1" x14ac:dyDescent="0.35">
      <c r="B33" s="128" t="s">
        <v>61</v>
      </c>
      <c r="C33" s="125">
        <v>12208210.68</v>
      </c>
      <c r="D33" s="126">
        <v>4699054.3</v>
      </c>
      <c r="E33" s="130">
        <f t="shared" ref="E33:E37" si="2">SUM(C33:D33)</f>
        <v>16907264.98</v>
      </c>
      <c r="F33" s="168"/>
      <c r="G33" s="168"/>
      <c r="H33" s="168"/>
    </row>
    <row r="34" spans="1:8" ht="15.75" customHeight="1" x14ac:dyDescent="0.35">
      <c r="B34" s="200" t="s">
        <v>62</v>
      </c>
      <c r="C34" s="123">
        <v>12278993.5</v>
      </c>
      <c r="D34" s="124">
        <v>5663923.9100000001</v>
      </c>
      <c r="E34" s="201">
        <f t="shared" si="2"/>
        <v>17942917.41</v>
      </c>
      <c r="F34" s="168"/>
      <c r="G34" s="168"/>
      <c r="H34" s="168"/>
    </row>
    <row r="35" spans="1:8" ht="15.75" customHeight="1" x14ac:dyDescent="0.35">
      <c r="B35" s="225" t="s">
        <v>63</v>
      </c>
      <c r="C35" s="125">
        <v>12595810.880000001</v>
      </c>
      <c r="D35" s="126">
        <v>5016376.5</v>
      </c>
      <c r="E35" s="293">
        <f t="shared" si="2"/>
        <v>17612187.380000003</v>
      </c>
      <c r="F35" s="168"/>
      <c r="G35" s="168"/>
      <c r="H35" s="168"/>
    </row>
    <row r="36" spans="1:8" ht="15.75" customHeight="1" x14ac:dyDescent="0.35">
      <c r="B36" s="200" t="s">
        <v>64</v>
      </c>
      <c r="C36" s="123">
        <v>13459934.08</v>
      </c>
      <c r="D36" s="124">
        <v>5199481.2699999996</v>
      </c>
      <c r="E36" s="201">
        <f t="shared" si="2"/>
        <v>18659415.350000001</v>
      </c>
      <c r="F36" s="168"/>
      <c r="G36" s="168"/>
      <c r="H36" s="168"/>
    </row>
    <row r="37" spans="1:8" ht="15.75" customHeight="1" x14ac:dyDescent="0.35">
      <c r="B37" s="326" t="s">
        <v>234</v>
      </c>
      <c r="C37" s="327">
        <v>14712146.51</v>
      </c>
      <c r="D37" s="328">
        <v>5524789.1600000001</v>
      </c>
      <c r="E37" s="329">
        <f t="shared" si="2"/>
        <v>20236935.670000002</v>
      </c>
      <c r="F37" s="168"/>
      <c r="G37" s="168"/>
      <c r="H37" s="168"/>
    </row>
    <row r="38" spans="1:8" ht="15.75" customHeight="1" x14ac:dyDescent="0.35">
      <c r="B38" s="5" t="s">
        <v>65</v>
      </c>
      <c r="C38" s="82"/>
      <c r="F38" s="168"/>
      <c r="G38" s="168"/>
      <c r="H38" s="168"/>
    </row>
    <row r="39" spans="1:8" ht="15.75" customHeight="1" x14ac:dyDescent="0.35">
      <c r="B39" s="127" t="s">
        <v>59</v>
      </c>
      <c r="C39" s="132">
        <f t="shared" ref="C39:D39" si="3">IFERROR(C32/$E32,"-")</f>
        <v>0.71294059134055265</v>
      </c>
      <c r="D39" s="111">
        <f t="shared" si="3"/>
        <v>0.28705940865944735</v>
      </c>
      <c r="E39" s="221"/>
      <c r="F39" s="168"/>
      <c r="G39" s="168"/>
      <c r="H39" s="168"/>
    </row>
    <row r="40" spans="1:8" ht="15.75" customHeight="1" x14ac:dyDescent="0.35">
      <c r="B40" s="128" t="s">
        <v>61</v>
      </c>
      <c r="C40" s="131">
        <f t="shared" ref="C40:D40" si="4">IFERROR(C33/$E33,"-")</f>
        <v>0.72206892684543467</v>
      </c>
      <c r="D40" s="112">
        <f t="shared" si="4"/>
        <v>0.27793107315456528</v>
      </c>
      <c r="E40" s="222"/>
      <c r="F40" s="168"/>
      <c r="G40" s="168"/>
      <c r="H40" s="168"/>
    </row>
    <row r="41" spans="1:8" ht="15.75" customHeight="1" x14ac:dyDescent="0.35">
      <c r="B41" s="200" t="s">
        <v>62</v>
      </c>
      <c r="C41" s="203">
        <f t="shared" ref="C41:D41" si="5">IFERROR(C34/$E34,"-")</f>
        <v>0.68433651113818506</v>
      </c>
      <c r="D41" s="202">
        <f t="shared" si="5"/>
        <v>0.31566348886181494</v>
      </c>
      <c r="E41" s="202"/>
      <c r="F41" s="168"/>
      <c r="G41" s="168"/>
      <c r="H41" s="168"/>
    </row>
    <row r="42" spans="1:8" ht="15.75" customHeight="1" x14ac:dyDescent="0.35">
      <c r="B42" s="225" t="s">
        <v>63</v>
      </c>
      <c r="C42" s="294">
        <f t="shared" ref="C42:D42" si="6">IFERROR(C35/$E35,"-")</f>
        <v>0.71517583865269996</v>
      </c>
      <c r="D42" s="226">
        <f t="shared" si="6"/>
        <v>0.28482416134729993</v>
      </c>
      <c r="E42" s="226"/>
      <c r="F42" s="168"/>
      <c r="G42" s="168"/>
      <c r="H42" s="168"/>
    </row>
    <row r="43" spans="1:8" ht="15.75" customHeight="1" x14ac:dyDescent="0.35">
      <c r="B43" s="200" t="s">
        <v>64</v>
      </c>
      <c r="C43" s="203">
        <f t="shared" ref="C43:D43" si="7">IFERROR(C36/$E36,"-")</f>
        <v>0.72134811447883862</v>
      </c>
      <c r="D43" s="202">
        <f t="shared" si="7"/>
        <v>0.27865188552116127</v>
      </c>
      <c r="E43" s="202"/>
      <c r="F43" s="168"/>
      <c r="G43" s="168"/>
      <c r="H43" s="168"/>
    </row>
    <row r="44" spans="1:8" ht="15.75" customHeight="1" thickBot="1" x14ac:dyDescent="0.4">
      <c r="B44" s="331" t="s">
        <v>234</v>
      </c>
      <c r="C44" s="330">
        <f t="shared" ref="C44:D44" si="8">IFERROR(C37/$E37,"-")</f>
        <v>0.72699477578563643</v>
      </c>
      <c r="D44" s="330">
        <f t="shared" si="8"/>
        <v>0.27300522421436346</v>
      </c>
      <c r="E44" s="330"/>
      <c r="F44" s="168"/>
      <c r="G44" s="168"/>
      <c r="H44" s="168"/>
    </row>
    <row r="45" spans="1:8" ht="15.75" customHeight="1" x14ac:dyDescent="0.35">
      <c r="B45" s="225"/>
      <c r="C45" s="226"/>
      <c r="D45" s="226"/>
      <c r="E45" s="226"/>
      <c r="F45" s="168"/>
      <c r="G45" s="168"/>
      <c r="H45" s="168"/>
    </row>
    <row r="46" spans="1:8" x14ac:dyDescent="0.35">
      <c r="A46" s="412" t="s">
        <v>240</v>
      </c>
      <c r="C46" s="147"/>
      <c r="D46" s="147"/>
      <c r="E46" s="147"/>
      <c r="F46" s="147"/>
      <c r="G46" s="147"/>
      <c r="H46" s="147"/>
    </row>
    <row r="48" spans="1:8" x14ac:dyDescent="0.35">
      <c r="B48" s="442"/>
      <c r="C48" s="417" t="str">
        <f>$A$1</f>
        <v>Scotland</v>
      </c>
      <c r="D48" s="418"/>
      <c r="E48" s="418"/>
    </row>
    <row r="49" spans="2:5" ht="15" thickBot="1" x14ac:dyDescent="0.4">
      <c r="B49" s="443"/>
      <c r="C49" s="122" t="s">
        <v>156</v>
      </c>
      <c r="D49" s="83" t="s">
        <v>157</v>
      </c>
      <c r="E49" s="151" t="s">
        <v>159</v>
      </c>
    </row>
    <row r="50" spans="2:5" ht="29" x14ac:dyDescent="0.35">
      <c r="B50" s="332" t="s">
        <v>155</v>
      </c>
      <c r="C50" s="333">
        <f>C18</f>
        <v>17867982.807016801</v>
      </c>
      <c r="D50" s="334">
        <f>D18</f>
        <v>10792643.050000001</v>
      </c>
      <c r="E50" s="335">
        <f>SUM(C50:D50)</f>
        <v>28660625.857016802</v>
      </c>
    </row>
    <row r="51" spans="2:5" ht="58" x14ac:dyDescent="0.35">
      <c r="B51" s="87" t="s">
        <v>241</v>
      </c>
      <c r="C51" s="125">
        <v>18744973.7570168</v>
      </c>
      <c r="D51" s="126">
        <v>13155826.800000001</v>
      </c>
      <c r="E51" s="130">
        <f t="shared" ref="E51" si="9">SUM(C51:D51)</f>
        <v>31900800.557016801</v>
      </c>
    </row>
    <row r="52" spans="2:5" ht="58.5" thickBot="1" x14ac:dyDescent="0.4">
      <c r="B52" s="339" t="s">
        <v>242</v>
      </c>
      <c r="C52" s="336">
        <f t="shared" ref="C52:E52" si="10">IFERROR(C50/SUM(C50:C51),"-")</f>
        <v>0.48802348905549053</v>
      </c>
      <c r="D52" s="337">
        <f t="shared" si="10"/>
        <v>0.45066107010590489</v>
      </c>
      <c r="E52" s="338">
        <f t="shared" si="10"/>
        <v>0.47324885746705947</v>
      </c>
    </row>
  </sheetData>
  <mergeCells count="7">
    <mergeCell ref="A1:C1"/>
    <mergeCell ref="C10:E10"/>
    <mergeCell ref="B10:B11"/>
    <mergeCell ref="B48:B49"/>
    <mergeCell ref="C48:E48"/>
    <mergeCell ref="B29:B30"/>
    <mergeCell ref="C29:E29"/>
  </mergeCells>
  <hyperlinks>
    <hyperlink ref="C5" location="Funding!A8" display="Table I2.1" xr:uid="{0F07966D-6CB3-4F43-903E-8206216AAB7E}"/>
    <hyperlink ref="C6" location="Funding!A46" display="Table I2.2" xr:uid="{5558E495-2633-4CDB-B2E5-20FFA6F1F12E}"/>
    <hyperlink ref="A3" location="Contents!A1" display="Return to Contents" xr:uid="{2EAE58A6-1877-4778-B45D-7C03737863FF}"/>
    <hyperlink ref="A8" location="'Notes &amp; Caveats'!A29" display="Table I2.1 Local Authority Funding for Each Type of Provision in 2017/18 to 2022/23" xr:uid="{33CB8679-7497-494A-B152-04338B3C4C2D}"/>
    <hyperlink ref="A46" location="'Notes &amp; Caveats'!A30" display="Table I2.2 Local Authority Funding as a proportion of all funding for money and welfare rights advice 2022/23" xr:uid="{84033B61-C4A7-4C86-8E66-248EBE5C9B23}"/>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188D1-9BCE-4FF7-92BF-8720312F6B4C}">
  <dimension ref="A1:B12"/>
  <sheetViews>
    <sheetView workbookViewId="0">
      <selection activeCell="D14" sqref="D14"/>
    </sheetView>
  </sheetViews>
  <sheetFormatPr defaultRowHeight="14.5" x14ac:dyDescent="0.35"/>
  <sheetData>
    <row r="1" spans="1:2" x14ac:dyDescent="0.35">
      <c r="A1" t="s">
        <v>160</v>
      </c>
      <c r="B1" t="s">
        <v>161</v>
      </c>
    </row>
    <row r="2" spans="1:2" x14ac:dyDescent="0.35">
      <c r="A2" t="s">
        <v>162</v>
      </c>
      <c r="B2">
        <v>80.088442496081385</v>
      </c>
    </row>
    <row r="3" spans="1:2" x14ac:dyDescent="0.35">
      <c r="A3" t="s">
        <v>163</v>
      </c>
      <c r="B3">
        <v>81.298188300352749</v>
      </c>
    </row>
    <row r="4" spans="1:2" x14ac:dyDescent="0.35">
      <c r="A4" t="s">
        <v>164</v>
      </c>
      <c r="B4">
        <v>82.937485539351997</v>
      </c>
    </row>
    <row r="5" spans="1:2" x14ac:dyDescent="0.35">
      <c r="A5" t="s">
        <v>165</v>
      </c>
      <c r="B5">
        <v>84.837227809334294</v>
      </c>
    </row>
    <row r="6" spans="1:2" x14ac:dyDescent="0.35">
      <c r="A6" t="s">
        <v>166</v>
      </c>
      <c r="B6">
        <v>85.814610292857836</v>
      </c>
    </row>
    <row r="7" spans="1:2" x14ac:dyDescent="0.35">
      <c r="A7" t="s">
        <v>167</v>
      </c>
      <c r="B7">
        <v>86.346970275585605</v>
      </c>
    </row>
    <row r="8" spans="1:2" x14ac:dyDescent="0.35">
      <c r="A8" t="s">
        <v>168</v>
      </c>
      <c r="B8">
        <v>88.27807601199531</v>
      </c>
    </row>
    <row r="9" spans="1:2" x14ac:dyDescent="0.35">
      <c r="A9" t="s">
        <v>169</v>
      </c>
      <c r="B9">
        <v>89.798339913423177</v>
      </c>
    </row>
    <row r="10" spans="1:2" x14ac:dyDescent="0.35">
      <c r="A10" t="s">
        <v>170</v>
      </c>
      <c r="B10">
        <v>91.550976862938995</v>
      </c>
    </row>
    <row r="11" spans="1:2" x14ac:dyDescent="0.35">
      <c r="A11" t="s">
        <v>171</v>
      </c>
      <c r="B11">
        <v>93.74782600806553</v>
      </c>
    </row>
    <row r="12" spans="1:2" x14ac:dyDescent="0.35">
      <c r="A12" t="s">
        <v>172</v>
      </c>
      <c r="B12">
        <v>100.00000000000001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0AF597-15A1-4110-A2D2-4ADDCDC697BF}">
  <dimension ref="A1:A2"/>
  <sheetViews>
    <sheetView topLeftCell="B4" workbookViewId="0">
      <selection activeCell="N14" sqref="N14"/>
    </sheetView>
  </sheetViews>
  <sheetFormatPr defaultRowHeight="14.5" x14ac:dyDescent="0.35"/>
  <cols>
    <col min="1" max="16384" width="8.7265625" style="2"/>
  </cols>
  <sheetData>
    <row r="1" spans="1:1" x14ac:dyDescent="0.35">
      <c r="A1" s="121" t="s">
        <v>17</v>
      </c>
    </row>
    <row r="2" spans="1:1" x14ac:dyDescent="0.35">
      <c r="A2" s="372" t="s">
        <v>290</v>
      </c>
    </row>
  </sheetData>
  <hyperlinks>
    <hyperlink ref="A1" location="Contents!A1" display="Return to Contents" xr:uid="{DA3802E4-DC54-408D-B0CC-A612B13F8701}"/>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37B69-BE77-4144-B93D-D775750A7815}">
  <sheetPr codeName="Sheet11"/>
  <dimension ref="A1:O49"/>
  <sheetViews>
    <sheetView topLeftCell="B35" workbookViewId="0">
      <selection activeCell="A30" sqref="A30"/>
    </sheetView>
  </sheetViews>
  <sheetFormatPr defaultColWidth="9.1796875" defaultRowHeight="14.5" x14ac:dyDescent="0.35"/>
  <cols>
    <col min="1" max="1" width="9.1796875" style="2"/>
    <col min="2" max="2" width="23.7265625" style="2" customWidth="1"/>
    <col min="3" max="3" width="15.453125" style="2" customWidth="1"/>
    <col min="4" max="4" width="18.7265625" style="2" customWidth="1"/>
    <col min="5" max="5" width="13.54296875" style="2" customWidth="1"/>
    <col min="6" max="6" width="19.1796875" style="2" customWidth="1"/>
    <col min="7" max="14" width="13.54296875" style="2" customWidth="1"/>
    <col min="15" max="16384" width="9.1796875" style="2"/>
  </cols>
  <sheetData>
    <row r="1" spans="1:8" ht="18.5" x14ac:dyDescent="0.45">
      <c r="A1" s="415" t="str">
        <f>Contents!A2</f>
        <v>Scotland</v>
      </c>
      <c r="B1" s="415"/>
      <c r="C1" s="415"/>
    </row>
    <row r="2" spans="1:8" x14ac:dyDescent="0.35">
      <c r="A2" s="5" t="s">
        <v>8</v>
      </c>
    </row>
    <row r="3" spans="1:8" x14ac:dyDescent="0.35">
      <c r="A3" s="121" t="s">
        <v>17</v>
      </c>
    </row>
    <row r="4" spans="1:8" x14ac:dyDescent="0.35">
      <c r="A4" s="5"/>
    </row>
    <row r="5" spans="1:8" x14ac:dyDescent="0.35">
      <c r="A5" s="120" t="s">
        <v>244</v>
      </c>
      <c r="C5" s="121" t="s">
        <v>36</v>
      </c>
    </row>
    <row r="6" spans="1:8" x14ac:dyDescent="0.35">
      <c r="A6" s="120" t="s">
        <v>173</v>
      </c>
      <c r="C6" s="121" t="s">
        <v>37</v>
      </c>
    </row>
    <row r="8" spans="1:8" x14ac:dyDescent="0.35">
      <c r="A8" s="412" t="s">
        <v>245</v>
      </c>
    </row>
    <row r="10" spans="1:8" x14ac:dyDescent="0.35">
      <c r="B10" s="5"/>
      <c r="C10" s="417" t="str">
        <f>$A$1</f>
        <v>Scotland</v>
      </c>
      <c r="D10" s="418"/>
      <c r="H10" s="5"/>
    </row>
    <row r="11" spans="1:8" ht="15" thickBot="1" x14ac:dyDescent="0.4">
      <c r="B11" s="5" t="s">
        <v>174</v>
      </c>
      <c r="C11" s="141" t="s">
        <v>175</v>
      </c>
      <c r="D11" s="138" t="s">
        <v>176</v>
      </c>
    </row>
    <row r="12" spans="1:8" x14ac:dyDescent="0.35">
      <c r="B12" s="136" t="s">
        <v>59</v>
      </c>
      <c r="C12" s="139">
        <v>164415</v>
      </c>
      <c r="D12" s="140">
        <v>99017</v>
      </c>
    </row>
    <row r="13" spans="1:8" x14ac:dyDescent="0.35">
      <c r="B13" s="2" t="s">
        <v>61</v>
      </c>
      <c r="C13" s="78">
        <v>244637</v>
      </c>
      <c r="D13" s="74">
        <v>68653</v>
      </c>
    </row>
    <row r="14" spans="1:8" x14ac:dyDescent="0.35">
      <c r="B14" s="81" t="s">
        <v>62</v>
      </c>
      <c r="C14" s="142">
        <v>249108.245</v>
      </c>
      <c r="D14" s="71">
        <v>104911.72500000001</v>
      </c>
    </row>
    <row r="15" spans="1:8" x14ac:dyDescent="0.35">
      <c r="B15" s="2" t="s">
        <v>63</v>
      </c>
      <c r="C15" s="78">
        <v>209758.35</v>
      </c>
      <c r="D15" s="74">
        <v>138697.15</v>
      </c>
    </row>
    <row r="16" spans="1:8" x14ac:dyDescent="0.35">
      <c r="B16" s="81" t="s">
        <v>64</v>
      </c>
      <c r="C16" s="142">
        <v>239265.0962</v>
      </c>
      <c r="D16" s="71">
        <v>152456.50779999999</v>
      </c>
    </row>
    <row r="17" spans="1:8" ht="15" thickBot="1" x14ac:dyDescent="0.4">
      <c r="B17" s="302" t="s">
        <v>234</v>
      </c>
      <c r="C17" s="351">
        <v>294666</v>
      </c>
      <c r="D17" s="351">
        <v>171339</v>
      </c>
      <c r="G17" s="147"/>
      <c r="H17" s="147"/>
    </row>
    <row r="18" spans="1:8" x14ac:dyDescent="0.35">
      <c r="C18" s="147"/>
      <c r="D18" s="147"/>
      <c r="E18" s="147"/>
      <c r="F18" s="147"/>
      <c r="G18" s="147"/>
      <c r="H18" s="147"/>
    </row>
    <row r="19" spans="1:8" x14ac:dyDescent="0.35">
      <c r="A19" s="148" t="s">
        <v>260</v>
      </c>
      <c r="E19" s="147"/>
      <c r="F19" s="147"/>
      <c r="G19" s="147"/>
      <c r="H19" s="147"/>
    </row>
    <row r="20" spans="1:8" x14ac:dyDescent="0.35">
      <c r="E20" s="147"/>
      <c r="F20" s="147"/>
      <c r="G20" s="147"/>
      <c r="H20" s="147"/>
    </row>
    <row r="21" spans="1:8" x14ac:dyDescent="0.35">
      <c r="B21" s="5"/>
      <c r="C21" s="417" t="str">
        <f>$A$1</f>
        <v>Scotland</v>
      </c>
      <c r="D21" s="418"/>
      <c r="E21" s="147"/>
      <c r="F21" s="147"/>
      <c r="G21" s="147"/>
      <c r="H21" s="147"/>
    </row>
    <row r="22" spans="1:8" ht="15" thickBot="1" x14ac:dyDescent="0.4">
      <c r="B22" s="5" t="s">
        <v>174</v>
      </c>
      <c r="C22" s="141" t="s">
        <v>175</v>
      </c>
      <c r="D22" s="138" t="s">
        <v>176</v>
      </c>
      <c r="E22" s="147"/>
      <c r="F22" s="147"/>
      <c r="G22" s="147"/>
      <c r="H22" s="147"/>
    </row>
    <row r="23" spans="1:8" x14ac:dyDescent="0.35">
      <c r="B23" s="136" t="s">
        <v>59</v>
      </c>
      <c r="C23" s="139">
        <v>87874</v>
      </c>
      <c r="D23" s="140">
        <v>20869</v>
      </c>
      <c r="E23" s="147"/>
      <c r="F23" s="147"/>
      <c r="G23" s="147"/>
      <c r="H23" s="147"/>
    </row>
    <row r="24" spans="1:8" x14ac:dyDescent="0.35">
      <c r="B24" s="2" t="s">
        <v>61</v>
      </c>
      <c r="C24" s="78">
        <v>99279</v>
      </c>
      <c r="D24" s="74">
        <v>24072</v>
      </c>
      <c r="E24" s="147"/>
      <c r="F24" s="147"/>
      <c r="G24" s="147"/>
      <c r="H24" s="147"/>
    </row>
    <row r="25" spans="1:8" x14ac:dyDescent="0.35">
      <c r="B25" s="81" t="s">
        <v>62</v>
      </c>
      <c r="C25" s="142">
        <v>90786.6</v>
      </c>
      <c r="D25" s="71">
        <v>36887.519999999997</v>
      </c>
      <c r="E25" s="147"/>
      <c r="F25" s="147"/>
      <c r="G25" s="147"/>
      <c r="H25" s="147"/>
    </row>
    <row r="26" spans="1:8" x14ac:dyDescent="0.35">
      <c r="B26" s="2" t="s">
        <v>63</v>
      </c>
      <c r="C26" s="78">
        <v>100177.98</v>
      </c>
      <c r="D26" s="74">
        <v>36902.76</v>
      </c>
      <c r="E26" s="147"/>
      <c r="F26" s="147"/>
      <c r="G26" s="147"/>
      <c r="H26" s="147"/>
    </row>
    <row r="27" spans="1:8" x14ac:dyDescent="0.35">
      <c r="B27" s="81" t="s">
        <v>64</v>
      </c>
      <c r="C27" s="142">
        <v>117747.2</v>
      </c>
      <c r="D27" s="71">
        <v>39122.5</v>
      </c>
      <c r="E27" s="147"/>
      <c r="F27" s="147"/>
      <c r="G27" s="147"/>
      <c r="H27" s="147"/>
    </row>
    <row r="28" spans="1:8" ht="15" thickBot="1" x14ac:dyDescent="0.4">
      <c r="B28" s="302" t="s">
        <v>234</v>
      </c>
      <c r="C28" s="351">
        <v>153246</v>
      </c>
      <c r="D28" s="351">
        <v>55793</v>
      </c>
      <c r="E28" s="147"/>
      <c r="F28" s="147"/>
      <c r="G28" s="147"/>
      <c r="H28" s="147"/>
    </row>
    <row r="29" spans="1:8" x14ac:dyDescent="0.35">
      <c r="C29" s="147"/>
      <c r="D29" s="147"/>
      <c r="E29" s="147"/>
      <c r="F29" s="147"/>
      <c r="G29" s="147"/>
      <c r="H29" s="147"/>
    </row>
    <row r="30" spans="1:8" x14ac:dyDescent="0.35">
      <c r="A30" s="412" t="s">
        <v>246</v>
      </c>
      <c r="C30" s="147"/>
      <c r="D30" s="147"/>
      <c r="E30" s="147"/>
      <c r="F30" s="147"/>
      <c r="G30" s="147"/>
      <c r="H30" s="147"/>
    </row>
    <row r="32" spans="1:8" x14ac:dyDescent="0.35">
      <c r="C32" s="417" t="str">
        <f>$A$1</f>
        <v>Scotland</v>
      </c>
      <c r="D32" s="418"/>
      <c r="E32" s="418"/>
      <c r="F32" s="418"/>
      <c r="G32" s="418"/>
      <c r="H32" s="418"/>
    </row>
    <row r="33" spans="2:15" ht="15" thickBot="1" x14ac:dyDescent="0.4">
      <c r="B33" s="204" t="s">
        <v>177</v>
      </c>
      <c r="C33" s="141" t="s">
        <v>178</v>
      </c>
      <c r="D33" s="138" t="s">
        <v>179</v>
      </c>
      <c r="E33" s="138" t="s">
        <v>180</v>
      </c>
      <c r="F33" s="138" t="s">
        <v>181</v>
      </c>
      <c r="G33" s="138" t="s">
        <v>182</v>
      </c>
      <c r="H33" s="138" t="s">
        <v>98</v>
      </c>
    </row>
    <row r="34" spans="2:15" x14ac:dyDescent="0.35">
      <c r="B34" s="75" t="s">
        <v>58</v>
      </c>
      <c r="C34" s="25"/>
      <c r="D34" s="80"/>
      <c r="E34" s="80"/>
      <c r="F34" s="80"/>
      <c r="G34" s="80"/>
      <c r="H34" s="80"/>
    </row>
    <row r="35" spans="2:15" x14ac:dyDescent="0.35">
      <c r="B35" s="127" t="s">
        <v>59</v>
      </c>
      <c r="C35" s="69">
        <v>16380</v>
      </c>
      <c r="D35" s="70">
        <v>129567</v>
      </c>
      <c r="E35" s="70">
        <v>70004</v>
      </c>
      <c r="F35" s="70">
        <v>2047</v>
      </c>
      <c r="G35" s="70">
        <v>0</v>
      </c>
      <c r="H35" s="70">
        <v>0</v>
      </c>
    </row>
    <row r="36" spans="2:15" x14ac:dyDescent="0.35">
      <c r="B36" s="128" t="s">
        <v>61</v>
      </c>
      <c r="C36" s="72">
        <v>22286</v>
      </c>
      <c r="D36" s="73">
        <v>103407</v>
      </c>
      <c r="E36" s="73">
        <v>56566</v>
      </c>
      <c r="F36" s="73">
        <v>4739</v>
      </c>
      <c r="G36" s="73">
        <v>833</v>
      </c>
      <c r="H36" s="73">
        <v>0</v>
      </c>
    </row>
    <row r="37" spans="2:15" x14ac:dyDescent="0.35">
      <c r="B37" s="127" t="s">
        <v>62</v>
      </c>
      <c r="C37" s="69">
        <v>17723.424999999999</v>
      </c>
      <c r="D37" s="70">
        <v>93863.78</v>
      </c>
      <c r="E37" s="70">
        <v>74746.31</v>
      </c>
      <c r="F37" s="70">
        <v>1217</v>
      </c>
      <c r="G37" s="70">
        <v>403.60500000000002</v>
      </c>
      <c r="H37" s="70">
        <v>6676.95</v>
      </c>
    </row>
    <row r="38" spans="2:15" x14ac:dyDescent="0.35">
      <c r="B38" s="128" t="s">
        <v>63</v>
      </c>
      <c r="C38" s="72">
        <v>19839.080000000002</v>
      </c>
      <c r="D38" s="73">
        <v>3363.21</v>
      </c>
      <c r="E38" s="73">
        <v>63610.9</v>
      </c>
      <c r="F38" s="73">
        <v>65628.58</v>
      </c>
      <c r="G38" s="73">
        <v>151.6</v>
      </c>
      <c r="H38" s="73">
        <v>4837.79</v>
      </c>
    </row>
    <row r="39" spans="2:15" x14ac:dyDescent="0.35">
      <c r="B39" s="127" t="s">
        <v>64</v>
      </c>
      <c r="C39" s="69">
        <v>17780.48</v>
      </c>
      <c r="D39" s="70">
        <v>11075.84</v>
      </c>
      <c r="E39" s="70">
        <v>53170.14</v>
      </c>
      <c r="F39" s="70">
        <v>2354</v>
      </c>
      <c r="G39" s="70">
        <v>152.96</v>
      </c>
      <c r="H39" s="70">
        <v>4897.38</v>
      </c>
    </row>
    <row r="40" spans="2:15" x14ac:dyDescent="0.35">
      <c r="B40" s="128" t="s">
        <v>234</v>
      </c>
      <c r="C40" s="72">
        <v>32329</v>
      </c>
      <c r="D40" s="73">
        <v>23490</v>
      </c>
      <c r="E40" s="73">
        <v>80170</v>
      </c>
      <c r="F40" s="73">
        <v>15519</v>
      </c>
      <c r="G40" s="73">
        <v>243</v>
      </c>
      <c r="H40" s="73">
        <v>6318</v>
      </c>
    </row>
    <row r="41" spans="2:15" x14ac:dyDescent="0.35">
      <c r="B41" s="133" t="s">
        <v>65</v>
      </c>
      <c r="C41" s="135"/>
      <c r="D41" s="134"/>
      <c r="E41" s="134"/>
      <c r="F41" s="134"/>
      <c r="G41" s="134"/>
      <c r="H41" s="134"/>
    </row>
    <row r="42" spans="2:15" x14ac:dyDescent="0.35">
      <c r="B42" s="127" t="s">
        <v>59</v>
      </c>
      <c r="C42" s="143">
        <f>IFERROR(C35/SUM($C35:$H35),"-")</f>
        <v>7.5138304021137803E-2</v>
      </c>
      <c r="D42" s="113">
        <f>IFERROR(D35/SUM($C35:$H35),"-")</f>
        <v>0.59434948944485733</v>
      </c>
      <c r="E42" s="113">
        <f>IFERROR(E35/SUM($C35:$H35),"-")</f>
        <v>0.3211222121303865</v>
      </c>
      <c r="F42" s="113">
        <f>IFERROR(F35/SUM($C35:$H35),"-")</f>
        <v>9.3899944036183822E-3</v>
      </c>
      <c r="G42" s="113">
        <f>IFERROR(G35/SUM($C35:$H35),"-")</f>
        <v>0</v>
      </c>
      <c r="H42" s="113">
        <f t="shared" ref="H42" si="0">IFERROR(H35/SUM($C35:$H35),"-")</f>
        <v>0</v>
      </c>
      <c r="O42" s="15"/>
    </row>
    <row r="43" spans="2:15" x14ac:dyDescent="0.35">
      <c r="B43" s="128" t="s">
        <v>61</v>
      </c>
      <c r="C43" s="144">
        <f t="shared" ref="C43:H43" si="1">IFERROR(C36/SUM($C36:$H36),"-")</f>
        <v>0.11864921125905735</v>
      </c>
      <c r="D43" s="20">
        <f t="shared" si="1"/>
        <v>0.55053212728463352</v>
      </c>
      <c r="E43" s="20">
        <f t="shared" si="1"/>
        <v>0.30115369667413794</v>
      </c>
      <c r="F43" s="20">
        <f t="shared" si="1"/>
        <v>2.5230127082324003E-2</v>
      </c>
      <c r="G43" s="20">
        <f t="shared" si="1"/>
        <v>4.4348376998472033E-3</v>
      </c>
      <c r="H43" s="20">
        <f t="shared" si="1"/>
        <v>0</v>
      </c>
      <c r="O43" s="15"/>
    </row>
    <row r="44" spans="2:15" x14ac:dyDescent="0.35">
      <c r="B44" s="127" t="s">
        <v>62</v>
      </c>
      <c r="C44" s="143">
        <f t="shared" ref="C44:H44" si="2">IFERROR(C37/SUM($C37:$H37),"-")</f>
        <v>9.1061642932960277E-2</v>
      </c>
      <c r="D44" s="113">
        <f t="shared" si="2"/>
        <v>0.48226513885989519</v>
      </c>
      <c r="E44" s="113">
        <f t="shared" si="2"/>
        <v>0.38404099612667175</v>
      </c>
      <c r="F44" s="113">
        <f t="shared" si="2"/>
        <v>6.2528557233950356E-3</v>
      </c>
      <c r="G44" s="113">
        <f t="shared" si="2"/>
        <v>2.0736925507320076E-3</v>
      </c>
      <c r="H44" s="113">
        <f t="shared" si="2"/>
        <v>3.4305673806345506E-2</v>
      </c>
      <c r="O44" s="15"/>
    </row>
    <row r="45" spans="2:15" x14ac:dyDescent="0.35">
      <c r="B45" s="128" t="s">
        <v>63</v>
      </c>
      <c r="C45" s="144">
        <f t="shared" ref="C45:H45" si="3">IFERROR(C38/SUM($C38:$H38),"-")</f>
        <v>0.12601749234395526</v>
      </c>
      <c r="D45" s="20">
        <f t="shared" si="3"/>
        <v>2.1363051634758958E-2</v>
      </c>
      <c r="E45" s="20">
        <f t="shared" si="3"/>
        <v>0.40405533440774993</v>
      </c>
      <c r="F45" s="20">
        <f t="shared" si="3"/>
        <v>0.41687160280086855</v>
      </c>
      <c r="G45" s="20">
        <f t="shared" si="3"/>
        <v>9.6296057273541E-4</v>
      </c>
      <c r="H45" s="20">
        <f t="shared" si="3"/>
        <v>3.0729558239931655E-2</v>
      </c>
      <c r="O45" s="15"/>
    </row>
    <row r="46" spans="2:15" x14ac:dyDescent="0.35">
      <c r="B46" s="127" t="s">
        <v>64</v>
      </c>
      <c r="C46" s="143">
        <f t="shared" ref="C46:H46" si="4">IFERROR(C39/SUM($C39:$H39),"-")</f>
        <v>0.19881830420839353</v>
      </c>
      <c r="D46" s="113">
        <f t="shared" si="4"/>
        <v>0.12384815969442295</v>
      </c>
      <c r="E46" s="113">
        <f t="shared" si="4"/>
        <v>0.59453946515070866</v>
      </c>
      <c r="F46" s="113">
        <f t="shared" si="4"/>
        <v>2.6322027757774726E-2</v>
      </c>
      <c r="G46" s="113">
        <f t="shared" si="4"/>
        <v>1.7103727127566789E-3</v>
      </c>
      <c r="H46" s="113">
        <f t="shared" si="4"/>
        <v>5.4761670475943408E-2</v>
      </c>
      <c r="O46" s="15"/>
    </row>
    <row r="47" spans="2:15" ht="15" thickBot="1" x14ac:dyDescent="0.4">
      <c r="B47" s="306" t="s">
        <v>234</v>
      </c>
      <c r="C47" s="137">
        <f t="shared" ref="C47:H47" si="5">IFERROR(C40/SUM($C40:$H40),"-")</f>
        <v>0.20452460634279968</v>
      </c>
      <c r="D47" s="137">
        <f t="shared" si="5"/>
        <v>0.14860598852399901</v>
      </c>
      <c r="E47" s="137">
        <f t="shared" si="5"/>
        <v>0.50718357173133255</v>
      </c>
      <c r="F47" s="137">
        <f t="shared" si="5"/>
        <v>9.8178643503786328E-2</v>
      </c>
      <c r="G47" s="137">
        <f t="shared" si="5"/>
        <v>1.5373033295586105E-3</v>
      </c>
      <c r="H47" s="137">
        <f t="shared" si="5"/>
        <v>3.996988656852387E-2</v>
      </c>
    </row>
    <row r="49" spans="1:1" x14ac:dyDescent="0.35">
      <c r="A49" s="10"/>
    </row>
  </sheetData>
  <mergeCells count="4">
    <mergeCell ref="A1:C1"/>
    <mergeCell ref="C10:D10"/>
    <mergeCell ref="C32:H32"/>
    <mergeCell ref="C21:D21"/>
  </mergeCells>
  <hyperlinks>
    <hyperlink ref="C5" location="Volume!A8" display="Table A1.1" xr:uid="{29C114B4-FE5D-4AEC-8AC3-DDE5AE12B81F}"/>
    <hyperlink ref="C6" location="Volume!B14" display="Table A1.1" xr:uid="{1D2DA14A-DC94-4213-B71D-7350588B936B}"/>
    <hyperlink ref="C6" location="Volume!A30" display="Table A1.2" xr:uid="{D19898C3-E897-486E-89C3-C038D2253805}"/>
    <hyperlink ref="A3" location="Contents!A1" display="Return to Contents" xr:uid="{9C176B87-B963-4DEF-A88A-B4707A46A4FE}"/>
    <hyperlink ref="A8" location="'Notes &amp; Caveats'!A32" display="Table A1.1 Total Number of Clients and New Clients in 2017/18 to 2022/23" xr:uid="{2806791C-8AA6-4436-B77C-45FF8EAD6F25}"/>
    <hyperlink ref="A30" location="'Notes &amp; Caveats'!A33" display="Table A1.2 Initial Contacts by Channel in 2017/18 to 2022/23" xr:uid="{17FA2EBD-E20C-4D7A-BCEC-901DDC069291}"/>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98A7C-17C6-4A69-A11B-170DBF022B25}">
  <dimension ref="A1:A2"/>
  <sheetViews>
    <sheetView topLeftCell="A13" workbookViewId="0">
      <selection activeCell="A2" sqref="A1:A2"/>
    </sheetView>
  </sheetViews>
  <sheetFormatPr defaultRowHeight="14.5" x14ac:dyDescent="0.35"/>
  <cols>
    <col min="1" max="16384" width="8.7265625" style="409"/>
  </cols>
  <sheetData>
    <row r="1" spans="1:1" x14ac:dyDescent="0.35">
      <c r="A1" s="121" t="s">
        <v>17</v>
      </c>
    </row>
    <row r="2" spans="1:1" x14ac:dyDescent="0.35">
      <c r="A2" s="372" t="s">
        <v>301</v>
      </c>
    </row>
  </sheetData>
  <hyperlinks>
    <hyperlink ref="A1" location="Contents!A1" display="Return to Contents" xr:uid="{907BD6B6-EDF8-4632-8106-7213D058A10B}"/>
  </hyperlink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61C3C-F82E-457E-8DE7-E35D830FE323}">
  <dimension ref="A1:A2"/>
  <sheetViews>
    <sheetView topLeftCell="B1" workbookViewId="0">
      <selection activeCell="N12" sqref="N12"/>
    </sheetView>
  </sheetViews>
  <sheetFormatPr defaultRowHeight="14.5" x14ac:dyDescent="0.35"/>
  <cols>
    <col min="1" max="16384" width="8.7265625" style="2"/>
  </cols>
  <sheetData>
    <row r="1" spans="1:1" x14ac:dyDescent="0.35">
      <c r="A1" s="121" t="s">
        <v>17</v>
      </c>
    </row>
    <row r="2" spans="1:1" x14ac:dyDescent="0.35">
      <c r="A2" s="372" t="s">
        <v>304</v>
      </c>
    </row>
  </sheetData>
  <hyperlinks>
    <hyperlink ref="A1" location="Contents!A1" display="Return to Contents" xr:uid="{0B0442B4-CAD1-4A7B-820B-B8B76BE264F4}"/>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EE38C-C037-42F8-805E-5652BDCACDF0}">
  <sheetPr codeName="Sheet16"/>
  <dimension ref="A1:K19"/>
  <sheetViews>
    <sheetView topLeftCell="A4" zoomScaleNormal="100" workbookViewId="0">
      <selection activeCell="A7" sqref="A7"/>
    </sheetView>
  </sheetViews>
  <sheetFormatPr defaultColWidth="9.1796875" defaultRowHeight="14.5" x14ac:dyDescent="0.35"/>
  <cols>
    <col min="1" max="1" width="9.1796875" style="2"/>
    <col min="2" max="2" width="64.26953125" style="2" customWidth="1"/>
    <col min="3" max="9" width="14.54296875" style="2" customWidth="1"/>
    <col min="10" max="10" width="13.81640625" style="2" bestFit="1" customWidth="1"/>
    <col min="11" max="12" width="12.7265625" style="2" bestFit="1" customWidth="1"/>
    <col min="13" max="21" width="13" style="2" customWidth="1"/>
    <col min="22" max="23" width="11.1796875" style="2" customWidth="1"/>
    <col min="24" max="16384" width="9.1796875" style="2"/>
  </cols>
  <sheetData>
    <row r="1" spans="1:11" ht="18.5" x14ac:dyDescent="0.45">
      <c r="A1" s="415" t="str">
        <f>'Notes &amp; Caveats'!A1</f>
        <v>Scotland</v>
      </c>
      <c r="B1" s="415"/>
      <c r="C1" s="415"/>
    </row>
    <row r="2" spans="1:11" x14ac:dyDescent="0.35">
      <c r="A2" s="5" t="s">
        <v>9</v>
      </c>
    </row>
    <row r="3" spans="1:11" x14ac:dyDescent="0.35">
      <c r="A3" s="121" t="s">
        <v>17</v>
      </c>
    </row>
    <row r="4" spans="1:11" x14ac:dyDescent="0.35">
      <c r="A4" s="5"/>
    </row>
    <row r="5" spans="1:11" x14ac:dyDescent="0.35">
      <c r="A5" s="120" t="s">
        <v>183</v>
      </c>
      <c r="C5" s="208" t="s">
        <v>38</v>
      </c>
    </row>
    <row r="7" spans="1:11" x14ac:dyDescent="0.35">
      <c r="A7" s="412" t="s">
        <v>247</v>
      </c>
      <c r="G7" s="153"/>
      <c r="H7" s="153"/>
    </row>
    <row r="8" spans="1:11" x14ac:dyDescent="0.35">
      <c r="G8" s="147"/>
      <c r="H8" s="147"/>
    </row>
    <row r="9" spans="1:11" x14ac:dyDescent="0.35">
      <c r="B9" s="5"/>
      <c r="C9" s="417" t="str">
        <f>$A$1</f>
        <v>Scotland</v>
      </c>
      <c r="D9" s="418"/>
      <c r="E9" s="418"/>
      <c r="F9" s="418"/>
      <c r="G9" s="418"/>
      <c r="H9" s="418"/>
    </row>
    <row r="10" spans="1:11" ht="15" thickBot="1" x14ac:dyDescent="0.4">
      <c r="B10" s="150" t="s">
        <v>184</v>
      </c>
      <c r="C10" s="3" t="s">
        <v>59</v>
      </c>
      <c r="D10" s="151" t="s">
        <v>61</v>
      </c>
      <c r="E10" s="151" t="s">
        <v>62</v>
      </c>
      <c r="F10" s="151" t="s">
        <v>63</v>
      </c>
      <c r="G10" s="151" t="s">
        <v>64</v>
      </c>
      <c r="H10" s="151" t="s">
        <v>234</v>
      </c>
    </row>
    <row r="11" spans="1:11" x14ac:dyDescent="0.35">
      <c r="B11" s="149" t="s">
        <v>185</v>
      </c>
      <c r="C11" s="223">
        <v>220648617.19</v>
      </c>
      <c r="D11" s="206">
        <v>288655249.11338001</v>
      </c>
      <c r="E11" s="206">
        <v>354381586.81879997</v>
      </c>
      <c r="F11" s="206">
        <v>286278151.99739999</v>
      </c>
      <c r="G11" s="206">
        <v>256652753.94999301</v>
      </c>
      <c r="H11" s="206">
        <v>305925417.57999998</v>
      </c>
    </row>
    <row r="12" spans="1:11" x14ac:dyDescent="0.35">
      <c r="B12" s="152" t="s">
        <v>186</v>
      </c>
      <c r="C12" s="224" t="s">
        <v>60</v>
      </c>
      <c r="D12" s="205">
        <v>30217870.109999999</v>
      </c>
      <c r="E12" s="205">
        <v>21318013.316</v>
      </c>
      <c r="F12" s="205">
        <v>29277885.996874999</v>
      </c>
      <c r="G12" s="205">
        <v>19328054.989746001</v>
      </c>
      <c r="H12" s="205">
        <v>24620328.009399999</v>
      </c>
    </row>
    <row r="13" spans="1:11" x14ac:dyDescent="0.35">
      <c r="B13" s="366" t="s">
        <v>187</v>
      </c>
      <c r="C13" s="367">
        <v>301791232.73000002</v>
      </c>
      <c r="D13" s="368">
        <f t="shared" ref="D13:E13" si="0">SUM(D11,D12)</f>
        <v>318873119.22338003</v>
      </c>
      <c r="E13" s="368">
        <f t="shared" si="0"/>
        <v>375699600.13479996</v>
      </c>
      <c r="F13" s="368">
        <f>SUM(F11,F12)</f>
        <v>315556037.99427497</v>
      </c>
      <c r="G13" s="368">
        <f t="shared" ref="G13:H13" si="1">SUM(G11,G12)</f>
        <v>275980808.93973899</v>
      </c>
      <c r="H13" s="368">
        <f t="shared" si="1"/>
        <v>330545745.58939999</v>
      </c>
    </row>
    <row r="14" spans="1:11" ht="29.5" thickBot="1" x14ac:dyDescent="0.4">
      <c r="B14" s="365" t="s">
        <v>261</v>
      </c>
      <c r="C14" s="369">
        <v>131747838.59</v>
      </c>
      <c r="D14" s="369">
        <v>157439908.56999999</v>
      </c>
      <c r="E14" s="369">
        <v>159239717.634</v>
      </c>
      <c r="F14" s="369">
        <v>140509759.05888</v>
      </c>
      <c r="G14" s="369">
        <v>128472293.325618</v>
      </c>
      <c r="H14" s="369">
        <v>163944451.11939999</v>
      </c>
      <c r="I14" s="282"/>
      <c r="J14" s="153"/>
      <c r="K14" s="153"/>
    </row>
    <row r="15" spans="1:11" x14ac:dyDescent="0.35">
      <c r="A15" s="10"/>
    </row>
    <row r="16" spans="1:11" x14ac:dyDescent="0.35">
      <c r="A16" s="10"/>
      <c r="H16" s="227"/>
    </row>
    <row r="19" spans="2:5" x14ac:dyDescent="0.35">
      <c r="B19" s="227"/>
      <c r="C19" s="227"/>
      <c r="D19" s="227"/>
      <c r="E19" s="227"/>
    </row>
  </sheetData>
  <mergeCells count="2">
    <mergeCell ref="A1:C1"/>
    <mergeCell ref="C9:H9"/>
  </mergeCells>
  <phoneticPr fontId="10" type="noConversion"/>
  <hyperlinks>
    <hyperlink ref="C5" location="'Financial Gain'!A7" display="Table OC1.1" xr:uid="{44AA57C2-3E1F-496E-8C06-A85FCF401AF3}"/>
    <hyperlink ref="A3" location="Contents!A1" display="Return to Contents" xr:uid="{19CE334F-4442-40FE-9308-E9E32633BB5F}"/>
    <hyperlink ref="A7" location="'Notes &amp; Caveats'!A35" display="Table OC1.1 Total verified and unverified financial gain, 2017/18 to 2022/23" xr:uid="{2A3DBA44-4DF7-4162-922E-9E8A6A7C1706}"/>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990A92-8C93-434C-8172-23866CF9A749}">
  <dimension ref="A1:A2"/>
  <sheetViews>
    <sheetView topLeftCell="B1" workbookViewId="0"/>
  </sheetViews>
  <sheetFormatPr defaultRowHeight="14.5" x14ac:dyDescent="0.35"/>
  <cols>
    <col min="1" max="16384" width="8.7265625" style="2"/>
  </cols>
  <sheetData>
    <row r="1" spans="1:1" x14ac:dyDescent="0.35">
      <c r="A1" s="121" t="s">
        <v>17</v>
      </c>
    </row>
    <row r="2" spans="1:1" x14ac:dyDescent="0.35">
      <c r="A2" s="372" t="s">
        <v>305</v>
      </c>
    </row>
  </sheetData>
  <hyperlinks>
    <hyperlink ref="A1" location="Contents!A1" display="Return to Contents" xr:uid="{1C6C889C-ECDF-47A8-A61A-8D5C359AFCCB}"/>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6F5E5-590E-4C05-B1D5-239248E537CB}">
  <dimension ref="A1:E36"/>
  <sheetViews>
    <sheetView topLeftCell="B16" workbookViewId="0">
      <selection activeCell="E31" sqref="E31"/>
    </sheetView>
  </sheetViews>
  <sheetFormatPr defaultRowHeight="14.5" x14ac:dyDescent="0.35"/>
  <cols>
    <col min="1" max="1" width="8.7265625" style="2"/>
    <col min="2" max="2" width="39.453125" style="2" customWidth="1"/>
    <col min="3" max="5" width="14.54296875" style="2" customWidth="1"/>
    <col min="6" max="16384" width="8.7265625" style="2"/>
  </cols>
  <sheetData>
    <row r="1" spans="1:5" ht="18.5" x14ac:dyDescent="0.45">
      <c r="A1" s="444" t="s">
        <v>16</v>
      </c>
      <c r="B1" s="444"/>
      <c r="C1" s="444"/>
      <c r="D1" s="371"/>
      <c r="E1" s="371"/>
    </row>
    <row r="2" spans="1:5" x14ac:dyDescent="0.35">
      <c r="A2" s="372" t="s">
        <v>262</v>
      </c>
      <c r="B2" s="371"/>
      <c r="C2" s="371"/>
      <c r="D2" s="371"/>
      <c r="E2" s="371"/>
    </row>
    <row r="3" spans="1:5" x14ac:dyDescent="0.35">
      <c r="A3" s="373" t="s">
        <v>17</v>
      </c>
      <c r="B3" s="371"/>
      <c r="C3" s="371"/>
      <c r="D3" s="371"/>
      <c r="E3" s="371"/>
    </row>
    <row r="4" spans="1:5" x14ac:dyDescent="0.35">
      <c r="A4" s="372"/>
      <c r="B4" s="371"/>
      <c r="C4" s="371"/>
      <c r="D4" s="371"/>
      <c r="E4" s="371"/>
    </row>
    <row r="5" spans="1:5" x14ac:dyDescent="0.35">
      <c r="A5" s="374" t="s">
        <v>155</v>
      </c>
      <c r="B5" s="371"/>
      <c r="C5" s="373" t="s">
        <v>263</v>
      </c>
      <c r="D5" s="371"/>
      <c r="E5" s="371"/>
    </row>
    <row r="6" spans="1:5" x14ac:dyDescent="0.35">
      <c r="A6" s="374" t="s">
        <v>244</v>
      </c>
      <c r="B6" s="371"/>
      <c r="C6" s="373" t="s">
        <v>269</v>
      </c>
      <c r="D6" s="371"/>
      <c r="E6" s="371"/>
    </row>
    <row r="7" spans="1:5" x14ac:dyDescent="0.35">
      <c r="A7" s="374" t="s">
        <v>190</v>
      </c>
      <c r="B7" s="371"/>
      <c r="C7" s="373" t="s">
        <v>270</v>
      </c>
      <c r="D7" s="371"/>
      <c r="E7" s="371"/>
    </row>
    <row r="8" spans="1:5" x14ac:dyDescent="0.35">
      <c r="A8" s="371"/>
      <c r="B8" s="371"/>
      <c r="C8" s="371"/>
      <c r="D8" s="371"/>
      <c r="E8" s="371"/>
    </row>
    <row r="9" spans="1:5" x14ac:dyDescent="0.35">
      <c r="A9" s="372" t="s">
        <v>266</v>
      </c>
      <c r="B9" s="370"/>
      <c r="C9" s="371"/>
      <c r="D9" s="371"/>
      <c r="E9" s="370"/>
    </row>
    <row r="10" spans="1:5" x14ac:dyDescent="0.35">
      <c r="A10" s="372"/>
      <c r="B10" s="371"/>
      <c r="C10" s="371"/>
      <c r="D10" s="371"/>
      <c r="E10" s="371"/>
    </row>
    <row r="11" spans="1:5" x14ac:dyDescent="0.35">
      <c r="A11" s="371"/>
      <c r="B11" s="371"/>
      <c r="C11" s="445" t="s">
        <v>264</v>
      </c>
      <c r="D11" s="446"/>
      <c r="E11" s="446"/>
    </row>
    <row r="12" spans="1:5" ht="15" thickBot="1" x14ac:dyDescent="0.4">
      <c r="A12" s="371"/>
      <c r="B12" s="372" t="s">
        <v>7</v>
      </c>
      <c r="C12" s="386" t="s">
        <v>63</v>
      </c>
      <c r="D12" s="387" t="s">
        <v>64</v>
      </c>
      <c r="E12" s="387" t="s">
        <v>234</v>
      </c>
    </row>
    <row r="13" spans="1:5" ht="15" thickBot="1" x14ac:dyDescent="0.4">
      <c r="A13" s="371"/>
      <c r="B13" s="375" t="s">
        <v>192</v>
      </c>
      <c r="C13" s="376">
        <v>16210491.4</v>
      </c>
      <c r="D13" s="377">
        <v>13575361.609999999</v>
      </c>
      <c r="E13" s="377">
        <v>17703276.807016801</v>
      </c>
    </row>
    <row r="14" spans="1:5" x14ac:dyDescent="0.35">
      <c r="A14" s="371"/>
      <c r="B14" s="371"/>
      <c r="C14" s="371"/>
      <c r="D14" s="371"/>
      <c r="E14" s="371"/>
    </row>
    <row r="15" spans="1:5" x14ac:dyDescent="0.35">
      <c r="A15" s="372" t="s">
        <v>267</v>
      </c>
      <c r="B15" s="371"/>
      <c r="C15" s="371"/>
      <c r="D15" s="371"/>
      <c r="E15" s="371"/>
    </row>
    <row r="16" spans="1:5" x14ac:dyDescent="0.35">
      <c r="A16" s="372" t="s">
        <v>265</v>
      </c>
      <c r="B16" s="371"/>
      <c r="C16" s="371"/>
      <c r="D16" s="371"/>
      <c r="E16" s="371"/>
    </row>
    <row r="17" spans="1:5" x14ac:dyDescent="0.35">
      <c r="A17" s="371"/>
      <c r="B17" s="371"/>
      <c r="C17" s="447" t="s">
        <v>264</v>
      </c>
      <c r="D17" s="448"/>
      <c r="E17" s="448"/>
    </row>
    <row r="18" spans="1:5" ht="15" thickBot="1" x14ac:dyDescent="0.4">
      <c r="A18" s="371"/>
      <c r="B18" s="372" t="s">
        <v>174</v>
      </c>
      <c r="C18" s="378" t="s">
        <v>63</v>
      </c>
      <c r="D18" s="379" t="s">
        <v>64</v>
      </c>
      <c r="E18" s="379" t="s">
        <v>234</v>
      </c>
    </row>
    <row r="19" spans="1:5" x14ac:dyDescent="0.35">
      <c r="A19" s="371"/>
      <c r="B19" s="380" t="s">
        <v>175</v>
      </c>
      <c r="C19" s="381">
        <v>100354.12</v>
      </c>
      <c r="D19" s="382">
        <v>139071.64000000001</v>
      </c>
      <c r="E19" s="382">
        <v>163277</v>
      </c>
    </row>
    <row r="20" spans="1:5" ht="15" thickBot="1" x14ac:dyDescent="0.4">
      <c r="A20" s="371"/>
      <c r="B20" s="383" t="s">
        <v>176</v>
      </c>
      <c r="C20" s="384">
        <v>83803.09</v>
      </c>
      <c r="D20" s="385">
        <v>85628.76</v>
      </c>
      <c r="E20" s="385">
        <v>105068</v>
      </c>
    </row>
    <row r="21" spans="1:5" x14ac:dyDescent="0.35">
      <c r="A21" s="371"/>
      <c r="B21" s="371"/>
      <c r="C21" s="371"/>
      <c r="D21" s="371"/>
      <c r="E21" s="371"/>
    </row>
    <row r="22" spans="1:5" x14ac:dyDescent="0.35">
      <c r="A22" s="372" t="s">
        <v>268</v>
      </c>
      <c r="B22" s="371"/>
      <c r="C22" s="371"/>
      <c r="D22" s="371"/>
      <c r="E22" s="371"/>
    </row>
    <row r="23" spans="1:5" x14ac:dyDescent="0.35">
      <c r="A23" s="371"/>
      <c r="B23" s="371"/>
      <c r="C23" s="371"/>
      <c r="D23" s="371"/>
      <c r="E23" s="371"/>
    </row>
    <row r="24" spans="1:5" x14ac:dyDescent="0.35">
      <c r="A24" s="371"/>
      <c r="B24" s="5"/>
      <c r="C24" s="445" t="s">
        <v>264</v>
      </c>
      <c r="D24" s="446"/>
      <c r="E24" s="446"/>
    </row>
    <row r="25" spans="1:5" ht="15" thickBot="1" x14ac:dyDescent="0.4">
      <c r="A25" s="371"/>
      <c r="B25" s="150" t="s">
        <v>184</v>
      </c>
      <c r="C25" s="386" t="s">
        <v>63</v>
      </c>
      <c r="D25" s="387" t="s">
        <v>64</v>
      </c>
      <c r="E25" s="387" t="s">
        <v>234</v>
      </c>
    </row>
    <row r="26" spans="1:5" x14ac:dyDescent="0.35">
      <c r="A26" s="371"/>
      <c r="B26" s="149" t="s">
        <v>185</v>
      </c>
      <c r="C26" s="390">
        <v>182409523.93970001</v>
      </c>
      <c r="D26" s="391">
        <v>172893267.78216001</v>
      </c>
      <c r="E26" s="391">
        <v>218840997.44999999</v>
      </c>
    </row>
    <row r="27" spans="1:5" x14ac:dyDescent="0.35">
      <c r="A27" s="371"/>
      <c r="B27" s="152" t="s">
        <v>186</v>
      </c>
      <c r="C27" s="153">
        <v>11246418.977499999</v>
      </c>
      <c r="D27" s="153">
        <v>5235397.2035999997</v>
      </c>
      <c r="E27" s="153">
        <v>11778707.42</v>
      </c>
    </row>
    <row r="28" spans="1:5" ht="15" thickBot="1" x14ac:dyDescent="0.4">
      <c r="A28" s="371"/>
      <c r="B28" s="388" t="s">
        <v>187</v>
      </c>
      <c r="C28" s="389">
        <f>SUM(C26:C27)</f>
        <v>193655942.9172</v>
      </c>
      <c r="D28" s="389">
        <f t="shared" ref="D28:E28" si="0">SUM(D26:D27)</f>
        <v>178128664.98576</v>
      </c>
      <c r="E28" s="389">
        <f t="shared" si="0"/>
        <v>230619704.86999997</v>
      </c>
    </row>
    <row r="29" spans="1:5" x14ac:dyDescent="0.35">
      <c r="A29" s="371"/>
    </row>
    <row r="30" spans="1:5" x14ac:dyDescent="0.35">
      <c r="A30" s="371"/>
    </row>
    <row r="31" spans="1:5" x14ac:dyDescent="0.35">
      <c r="A31" s="371"/>
      <c r="E31" s="414"/>
    </row>
    <row r="32" spans="1:5" x14ac:dyDescent="0.35">
      <c r="A32" s="371"/>
    </row>
    <row r="33" spans="1:5" x14ac:dyDescent="0.35">
      <c r="A33" s="371"/>
    </row>
    <row r="34" spans="1:5" x14ac:dyDescent="0.35">
      <c r="A34" s="371"/>
    </row>
    <row r="35" spans="1:5" x14ac:dyDescent="0.35">
      <c r="A35" s="371"/>
    </row>
    <row r="36" spans="1:5" x14ac:dyDescent="0.35">
      <c r="A36" s="371"/>
      <c r="B36" s="371"/>
      <c r="C36" s="371"/>
      <c r="D36" s="371"/>
      <c r="E36" s="371"/>
    </row>
  </sheetData>
  <mergeCells count="4">
    <mergeCell ref="A1:C1"/>
    <mergeCell ref="C11:E11"/>
    <mergeCell ref="C17:E17"/>
    <mergeCell ref="C24:E24"/>
  </mergeCells>
  <phoneticPr fontId="10" type="noConversion"/>
  <hyperlinks>
    <hyperlink ref="A3" location="Contents!A1" display="Contents!A1" xr:uid="{3D66576B-2CBE-4A94-99F7-50DC6A7BA961}"/>
    <hyperlink ref="C5" location="'Local Authority Only'!A9" display="Table LA1.1" xr:uid="{97B206F2-C6E8-4EF2-AD2F-1238498A8528}"/>
    <hyperlink ref="C6" location="'Local Authority Only'!A15" display="Table LA1.2" xr:uid="{0CEBB711-1A6E-421C-87DE-A042E25C1B2A}"/>
    <hyperlink ref="C7" location="'Local Authority Only'!A22" display="Table LA1.3" xr:uid="{FD157D18-EB19-41B0-8BAB-BA0EB3FF1743}"/>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566DC-5EE6-41FA-944C-BEDE739E1312}">
  <dimension ref="A1:AF169"/>
  <sheetViews>
    <sheetView topLeftCell="F150" workbookViewId="0">
      <selection activeCell="J162" sqref="J162"/>
    </sheetView>
  </sheetViews>
  <sheetFormatPr defaultColWidth="9.1796875" defaultRowHeight="14.5" x14ac:dyDescent="0.35"/>
  <cols>
    <col min="1" max="1" width="9.1796875" style="2" customWidth="1"/>
    <col min="2" max="2" width="20.7265625" style="2" customWidth="1"/>
    <col min="3" max="3" width="13.54296875" style="2" customWidth="1"/>
    <col min="4" max="6" width="12.26953125" style="2" customWidth="1"/>
    <col min="7" max="7" width="12.54296875" style="2" customWidth="1"/>
    <col min="8" max="8" width="13.1796875" style="2" customWidth="1"/>
    <col min="9" max="9" width="11.54296875" style="2" customWidth="1"/>
    <col min="10" max="10" width="12.26953125" style="2" customWidth="1"/>
    <col min="11" max="11" width="13.81640625" style="2" customWidth="1"/>
    <col min="12" max="12" width="11.7265625" style="2" customWidth="1"/>
    <col min="13" max="13" width="11.81640625" style="2" customWidth="1"/>
    <col min="14" max="14" width="11" style="2" bestFit="1" customWidth="1"/>
    <col min="15" max="15" width="12.54296875" style="2" customWidth="1"/>
    <col min="16" max="16" width="11.81640625" style="2" customWidth="1"/>
    <col min="17" max="17" width="11.453125" style="2" customWidth="1"/>
    <col min="18" max="18" width="11.1796875" style="2" customWidth="1"/>
    <col min="19" max="19" width="11.81640625" style="2" customWidth="1"/>
    <col min="20" max="20" width="10.81640625" style="2" customWidth="1"/>
    <col min="21" max="21" width="11.54296875" style="2" customWidth="1"/>
    <col min="22" max="22" width="13" style="2" customWidth="1"/>
    <col min="23" max="23" width="10.7265625" style="2" customWidth="1"/>
    <col min="24" max="24" width="12.26953125" style="2" customWidth="1"/>
    <col min="25" max="25" width="11.453125" style="2" customWidth="1"/>
    <col min="26" max="26" width="12.453125" style="2" customWidth="1"/>
    <col min="27" max="27" width="11" style="2" customWidth="1"/>
    <col min="28" max="28" width="11.453125" style="2" customWidth="1"/>
    <col min="29" max="29" width="9.1796875" style="2"/>
    <col min="30" max="30" width="11.1796875" style="2" customWidth="1"/>
    <col min="31" max="32" width="11.26953125" style="2" customWidth="1"/>
    <col min="33" max="33" width="9.81640625" style="2" customWidth="1"/>
    <col min="34" max="35" width="12.81640625" style="2" customWidth="1"/>
    <col min="36" max="36" width="10.81640625" style="2" customWidth="1"/>
    <col min="37" max="37" width="11.1796875" style="2" customWidth="1"/>
    <col min="38" max="40" width="12.81640625" style="2" customWidth="1"/>
    <col min="41" max="16384" width="9.1796875" style="2"/>
  </cols>
  <sheetData>
    <row r="1" spans="1:14" ht="18.5" x14ac:dyDescent="0.45">
      <c r="A1" s="415" t="str">
        <f>Contents!A2</f>
        <v>Scotland</v>
      </c>
      <c r="B1" s="415"/>
      <c r="C1" s="415"/>
      <c r="N1" s="121"/>
    </row>
    <row r="2" spans="1:14" x14ac:dyDescent="0.35">
      <c r="A2" s="5" t="s">
        <v>44</v>
      </c>
    </row>
    <row r="3" spans="1:14" x14ac:dyDescent="0.35">
      <c r="A3" s="121" t="s">
        <v>17</v>
      </c>
    </row>
    <row r="4" spans="1:14" x14ac:dyDescent="0.35">
      <c r="A4" s="5"/>
    </row>
    <row r="5" spans="1:14" x14ac:dyDescent="0.35">
      <c r="A5" s="120" t="s">
        <v>45</v>
      </c>
      <c r="B5" s="120"/>
      <c r="C5" s="121" t="s">
        <v>26</v>
      </c>
    </row>
    <row r="6" spans="1:14" x14ac:dyDescent="0.35">
      <c r="A6" s="120" t="s">
        <v>46</v>
      </c>
      <c r="B6" s="120"/>
      <c r="C6" s="121" t="s">
        <v>27</v>
      </c>
    </row>
    <row r="7" spans="1:14" x14ac:dyDescent="0.35">
      <c r="A7" s="120" t="s">
        <v>47</v>
      </c>
      <c r="B7" s="120"/>
      <c r="C7" s="121" t="s">
        <v>28</v>
      </c>
    </row>
    <row r="8" spans="1:14" x14ac:dyDescent="0.35">
      <c r="A8" s="120" t="s">
        <v>48</v>
      </c>
      <c r="B8" s="120"/>
      <c r="C8" s="121" t="s">
        <v>29</v>
      </c>
    </row>
    <row r="9" spans="1:14" x14ac:dyDescent="0.35">
      <c r="A9" s="120" t="s">
        <v>49</v>
      </c>
      <c r="B9" s="120"/>
      <c r="C9" s="121" t="s">
        <v>30</v>
      </c>
    </row>
    <row r="11" spans="1:14" x14ac:dyDescent="0.35">
      <c r="A11" t="s">
        <v>233</v>
      </c>
    </row>
    <row r="12" spans="1:14" x14ac:dyDescent="0.35">
      <c r="A12" s="5"/>
    </row>
    <row r="13" spans="1:14" x14ac:dyDescent="0.35">
      <c r="C13" s="417" t="s">
        <v>50</v>
      </c>
      <c r="D13" s="419"/>
      <c r="E13" s="428" t="s">
        <v>51</v>
      </c>
      <c r="F13" s="418"/>
      <c r="G13" s="418"/>
      <c r="H13" s="418"/>
    </row>
    <row r="14" spans="1:14" x14ac:dyDescent="0.35">
      <c r="B14" s="146"/>
      <c r="C14" s="421" t="str">
        <f>A1</f>
        <v>Scotland</v>
      </c>
      <c r="D14" s="431"/>
      <c r="E14" s="362" t="str">
        <f>$A$1</f>
        <v>Scotland</v>
      </c>
      <c r="F14" s="352"/>
      <c r="G14" s="352"/>
      <c r="H14" s="352"/>
    </row>
    <row r="15" spans="1:14" ht="29.5" thickBot="1" x14ac:dyDescent="0.4">
      <c r="B15" s="150" t="s">
        <v>45</v>
      </c>
      <c r="C15" s="3" t="s">
        <v>52</v>
      </c>
      <c r="D15" s="151" t="s">
        <v>53</v>
      </c>
      <c r="E15" s="210" t="s">
        <v>52</v>
      </c>
      <c r="F15" s="151" t="s">
        <v>53</v>
      </c>
      <c r="G15" s="274" t="s">
        <v>56</v>
      </c>
      <c r="H15" s="274" t="s">
        <v>57</v>
      </c>
    </row>
    <row r="16" spans="1:14" x14ac:dyDescent="0.35">
      <c r="B16" s="146" t="s">
        <v>58</v>
      </c>
      <c r="C16" s="167"/>
      <c r="D16" s="166"/>
      <c r="E16" s="211"/>
      <c r="F16" s="166"/>
      <c r="G16" s="166"/>
      <c r="H16" s="166"/>
    </row>
    <row r="17" spans="1:8" x14ac:dyDescent="0.35">
      <c r="B17" s="4" t="s">
        <v>59</v>
      </c>
      <c r="C17" s="30">
        <v>55010</v>
      </c>
      <c r="D17" s="31">
        <v>68302</v>
      </c>
      <c r="E17" s="212" t="s">
        <v>60</v>
      </c>
      <c r="F17" s="31" t="s">
        <v>60</v>
      </c>
      <c r="G17" s="31" t="s">
        <v>60</v>
      </c>
      <c r="H17" s="31" t="s">
        <v>60</v>
      </c>
    </row>
    <row r="18" spans="1:8" x14ac:dyDescent="0.35">
      <c r="B18" s="1" t="s">
        <v>61</v>
      </c>
      <c r="C18" s="17">
        <v>79040.762000000002</v>
      </c>
      <c r="D18" s="18">
        <v>98579.547000000006</v>
      </c>
      <c r="E18" s="213" t="s">
        <v>60</v>
      </c>
      <c r="F18" s="18" t="s">
        <v>60</v>
      </c>
      <c r="G18" s="18" t="s">
        <v>60</v>
      </c>
      <c r="H18" s="18" t="s">
        <v>60</v>
      </c>
    </row>
    <row r="19" spans="1:8" x14ac:dyDescent="0.35">
      <c r="B19" s="4" t="s">
        <v>62</v>
      </c>
      <c r="C19" s="30">
        <v>83409.87</v>
      </c>
      <c r="D19" s="31">
        <v>102803.81</v>
      </c>
      <c r="E19" s="212" t="s">
        <v>60</v>
      </c>
      <c r="F19" s="31" t="s">
        <v>60</v>
      </c>
      <c r="G19" s="31" t="s">
        <v>60</v>
      </c>
      <c r="H19" s="31" t="s">
        <v>60</v>
      </c>
    </row>
    <row r="20" spans="1:8" x14ac:dyDescent="0.35">
      <c r="B20" s="1" t="s">
        <v>63</v>
      </c>
      <c r="C20" s="17">
        <v>70814.53</v>
      </c>
      <c r="D20" s="18">
        <v>93465.5</v>
      </c>
      <c r="E20" s="213" t="s">
        <v>60</v>
      </c>
      <c r="F20" s="18" t="s">
        <v>60</v>
      </c>
      <c r="G20" s="18" t="s">
        <v>60</v>
      </c>
      <c r="H20" s="18" t="s">
        <v>60</v>
      </c>
    </row>
    <row r="21" spans="1:8" x14ac:dyDescent="0.35">
      <c r="B21" s="4" t="s">
        <v>64</v>
      </c>
      <c r="C21" s="30">
        <v>59390.338400000001</v>
      </c>
      <c r="D21" s="31">
        <v>79996.281799999997</v>
      </c>
      <c r="E21" s="212" t="s">
        <v>60</v>
      </c>
      <c r="F21" s="31" t="s">
        <v>60</v>
      </c>
      <c r="G21" s="31" t="s">
        <v>60</v>
      </c>
      <c r="H21" s="31" t="s">
        <v>60</v>
      </c>
    </row>
    <row r="22" spans="1:8" x14ac:dyDescent="0.35">
      <c r="B22" s="297" t="s">
        <v>234</v>
      </c>
      <c r="C22" s="298">
        <v>79982</v>
      </c>
      <c r="D22" s="299">
        <v>107010</v>
      </c>
      <c r="E22" s="300" t="s">
        <v>60</v>
      </c>
      <c r="F22" s="299" t="s">
        <v>60</v>
      </c>
      <c r="G22" s="299" t="s">
        <v>60</v>
      </c>
      <c r="H22" s="299" t="s">
        <v>60</v>
      </c>
    </row>
    <row r="23" spans="1:8" x14ac:dyDescent="0.35">
      <c r="B23" s="13" t="s">
        <v>65</v>
      </c>
      <c r="C23" s="19"/>
      <c r="D23" s="55"/>
      <c r="E23" s="214"/>
      <c r="F23" s="55"/>
      <c r="G23" s="55"/>
      <c r="H23" s="55"/>
    </row>
    <row r="24" spans="1:8" x14ac:dyDescent="0.35">
      <c r="B24" s="4" t="s">
        <v>59</v>
      </c>
      <c r="C24" s="32">
        <f t="shared" ref="C24:D29" si="0">IFERROR(C17/SUM($C17:$D17),"-")</f>
        <v>0.44610419099519916</v>
      </c>
      <c r="D24" s="33">
        <f t="shared" si="0"/>
        <v>0.55389580900480084</v>
      </c>
      <c r="E24" s="343">
        <v>0.48099999999999998</v>
      </c>
      <c r="F24" s="33">
        <v>0.51800000000000002</v>
      </c>
      <c r="G24" s="33">
        <v>0</v>
      </c>
      <c r="H24" s="33">
        <v>0</v>
      </c>
    </row>
    <row r="25" spans="1:8" x14ac:dyDescent="0.35">
      <c r="B25" s="1" t="s">
        <v>61</v>
      </c>
      <c r="C25" s="21">
        <f t="shared" si="0"/>
        <v>0.44499844891047902</v>
      </c>
      <c r="D25" s="22">
        <f t="shared" si="0"/>
        <v>0.55500155108952098</v>
      </c>
      <c r="E25" s="344">
        <v>0.48099999999999998</v>
      </c>
      <c r="F25" s="22">
        <v>0.51800000000000002</v>
      </c>
      <c r="G25" s="22">
        <v>0</v>
      </c>
      <c r="H25" s="22">
        <v>0</v>
      </c>
    </row>
    <row r="26" spans="1:8" x14ac:dyDescent="0.35">
      <c r="B26" s="4" t="s">
        <v>62</v>
      </c>
      <c r="C26" s="32">
        <f t="shared" si="0"/>
        <v>0.44792557668158428</v>
      </c>
      <c r="D26" s="33">
        <f t="shared" si="0"/>
        <v>0.55207442331841572</v>
      </c>
      <c r="E26" s="343">
        <v>0.44802867383512501</v>
      </c>
      <c r="F26" s="33">
        <v>0.54838709677419395</v>
      </c>
      <c r="G26" s="33">
        <v>0</v>
      </c>
      <c r="H26" s="33" t="s">
        <v>60</v>
      </c>
    </row>
    <row r="27" spans="1:8" x14ac:dyDescent="0.35">
      <c r="B27" s="1" t="s">
        <v>63</v>
      </c>
      <c r="C27" s="21">
        <f t="shared" si="0"/>
        <v>0.43105987988923544</v>
      </c>
      <c r="D27" s="22">
        <f t="shared" si="0"/>
        <v>0.56894012011076456</v>
      </c>
      <c r="E27" s="344">
        <v>0.429678848283499</v>
      </c>
      <c r="F27" s="22">
        <v>0.56699889258028802</v>
      </c>
      <c r="G27" s="22">
        <v>3.3222591362126199E-3</v>
      </c>
      <c r="H27" s="22">
        <v>0</v>
      </c>
    </row>
    <row r="28" spans="1:8" x14ac:dyDescent="0.35">
      <c r="B28" s="4" t="s">
        <v>64</v>
      </c>
      <c r="C28" s="32">
        <f t="shared" si="0"/>
        <v>0.42608349578161303</v>
      </c>
      <c r="D28" s="33">
        <f t="shared" si="0"/>
        <v>0.57391650421838691</v>
      </c>
      <c r="E28" s="33" t="s">
        <v>60</v>
      </c>
      <c r="F28" s="33" t="s">
        <v>60</v>
      </c>
      <c r="G28" s="33" t="s">
        <v>60</v>
      </c>
      <c r="H28" s="33" t="s">
        <v>60</v>
      </c>
    </row>
    <row r="29" spans="1:8" ht="15" thickBot="1" x14ac:dyDescent="0.4">
      <c r="B29" s="306" t="s">
        <v>234</v>
      </c>
      <c r="C29" s="137">
        <f t="shared" si="0"/>
        <v>0.42772952853598017</v>
      </c>
      <c r="D29" s="137">
        <f t="shared" si="0"/>
        <v>0.57227047146401988</v>
      </c>
      <c r="E29" s="194" t="s">
        <v>60</v>
      </c>
      <c r="F29" s="194" t="s">
        <v>60</v>
      </c>
      <c r="G29" s="194" t="s">
        <v>60</v>
      </c>
      <c r="H29" s="194" t="s">
        <v>60</v>
      </c>
    </row>
    <row r="30" spans="1:8" x14ac:dyDescent="0.35">
      <c r="D30" s="15"/>
    </row>
    <row r="31" spans="1:8" ht="16.5" x14ac:dyDescent="0.35">
      <c r="A31" t="s">
        <v>235</v>
      </c>
    </row>
    <row r="32" spans="1:8" x14ac:dyDescent="0.35">
      <c r="A32" s="5"/>
    </row>
    <row r="33" spans="1:21" x14ac:dyDescent="0.35">
      <c r="B33" s="5" t="s">
        <v>66</v>
      </c>
      <c r="C33" s="417" t="s">
        <v>50</v>
      </c>
      <c r="D33" s="418"/>
      <c r="E33" s="420"/>
      <c r="F33" s="418" t="s">
        <v>51</v>
      </c>
      <c r="G33" s="418"/>
      <c r="H33" s="418"/>
    </row>
    <row r="34" spans="1:21" x14ac:dyDescent="0.35">
      <c r="C34" s="421" t="str">
        <f>$A$1</f>
        <v>Scotland</v>
      </c>
      <c r="D34" s="422"/>
      <c r="E34" s="437"/>
      <c r="F34" s="422" t="str">
        <f>$A$1</f>
        <v>Scotland</v>
      </c>
      <c r="G34" s="422"/>
      <c r="H34" s="422"/>
    </row>
    <row r="35" spans="1:21" ht="15" thickBot="1" x14ac:dyDescent="0.4">
      <c r="B35" s="36" t="s">
        <v>46</v>
      </c>
      <c r="C35" s="3" t="s">
        <v>67</v>
      </c>
      <c r="D35" s="151" t="s">
        <v>249</v>
      </c>
      <c r="E35" s="363" t="s">
        <v>70</v>
      </c>
      <c r="F35" s="151" t="s">
        <v>67</v>
      </c>
      <c r="G35" s="151" t="s">
        <v>249</v>
      </c>
      <c r="H35" s="151" t="s">
        <v>70</v>
      </c>
    </row>
    <row r="36" spans="1:21" x14ac:dyDescent="0.35">
      <c r="B36" s="23" t="s">
        <v>58</v>
      </c>
      <c r="C36" s="16"/>
      <c r="D36" s="14"/>
      <c r="E36" s="354"/>
      <c r="F36" s="14"/>
      <c r="G36" s="14"/>
      <c r="H36" s="14"/>
    </row>
    <row r="37" spans="1:21" x14ac:dyDescent="0.35">
      <c r="B37" s="127" t="s">
        <v>59</v>
      </c>
      <c r="C37" s="395">
        <v>24153</v>
      </c>
      <c r="D37" s="29">
        <v>49042</v>
      </c>
      <c r="E37" s="355">
        <v>37234</v>
      </c>
      <c r="F37" s="29" t="s">
        <v>60</v>
      </c>
      <c r="G37" s="29" t="s">
        <v>60</v>
      </c>
      <c r="H37" s="29" t="s">
        <v>60</v>
      </c>
    </row>
    <row r="38" spans="1:21" x14ac:dyDescent="0.35">
      <c r="B38" s="128" t="s">
        <v>61</v>
      </c>
      <c r="C38" s="26">
        <f>IFERROR(SUM(D54:E54),"-")</f>
        <v>40117</v>
      </c>
      <c r="D38" s="27">
        <f>IFERROR(SUM(F54:G54),"-")</f>
        <v>73528</v>
      </c>
      <c r="E38" s="356">
        <v>55942</v>
      </c>
      <c r="F38" s="27" t="s">
        <v>60</v>
      </c>
      <c r="G38" s="27" t="s">
        <v>60</v>
      </c>
      <c r="H38" s="27" t="s">
        <v>60</v>
      </c>
    </row>
    <row r="39" spans="1:21" x14ac:dyDescent="0.35">
      <c r="B39" s="127" t="s">
        <v>62</v>
      </c>
      <c r="C39" s="28">
        <f>IFERROR(SUM(D55:E55),"-")</f>
        <v>39660.404999999999</v>
      </c>
      <c r="D39" s="29">
        <f t="shared" ref="D39:D42" si="1">IFERROR(SUM(F55:G55),"-")</f>
        <v>78827.05</v>
      </c>
      <c r="E39" s="355">
        <v>71419.48</v>
      </c>
      <c r="F39" s="29" t="s">
        <v>60</v>
      </c>
      <c r="G39" s="29" t="s">
        <v>60</v>
      </c>
      <c r="H39" s="29" t="s">
        <v>60</v>
      </c>
    </row>
    <row r="40" spans="1:21" x14ac:dyDescent="0.35">
      <c r="B40" s="128" t="s">
        <v>63</v>
      </c>
      <c r="C40" s="26">
        <f>IFERROR(SUM(D56:E56),"-")</f>
        <v>40224.090000000004</v>
      </c>
      <c r="D40" s="27">
        <f t="shared" si="1"/>
        <v>76325.760000000009</v>
      </c>
      <c r="E40" s="356">
        <v>50817.19</v>
      </c>
      <c r="F40" s="27" t="s">
        <v>60</v>
      </c>
      <c r="G40" s="27" t="s">
        <v>60</v>
      </c>
      <c r="H40" s="27" t="s">
        <v>60</v>
      </c>
    </row>
    <row r="41" spans="1:21" x14ac:dyDescent="0.35">
      <c r="B41" s="127" t="s">
        <v>64</v>
      </c>
      <c r="C41" s="28">
        <f t="shared" ref="C41:C42" si="2">IFERROR(SUM(D57:E57),"-")</f>
        <v>34177.7408</v>
      </c>
      <c r="D41" s="29">
        <f t="shared" si="1"/>
        <v>67765.080399999992</v>
      </c>
      <c r="E41" s="355">
        <v>51739.887199999997</v>
      </c>
      <c r="F41" s="29" t="s">
        <v>60</v>
      </c>
      <c r="G41" s="29" t="s">
        <v>60</v>
      </c>
      <c r="H41" s="29" t="s">
        <v>60</v>
      </c>
    </row>
    <row r="42" spans="1:21" x14ac:dyDescent="0.35">
      <c r="B42" s="85" t="s">
        <v>234</v>
      </c>
      <c r="C42" s="303">
        <f t="shared" si="2"/>
        <v>38592</v>
      </c>
      <c r="D42" s="304">
        <f t="shared" si="1"/>
        <v>84218</v>
      </c>
      <c r="E42" s="357">
        <v>70477</v>
      </c>
      <c r="F42" s="304" t="s">
        <v>60</v>
      </c>
      <c r="G42" s="304" t="s">
        <v>60</v>
      </c>
      <c r="H42" s="304" t="s">
        <v>60</v>
      </c>
    </row>
    <row r="43" spans="1:21" x14ac:dyDescent="0.35">
      <c r="B43" s="24" t="s">
        <v>65</v>
      </c>
      <c r="C43" s="167"/>
      <c r="D43" s="166"/>
      <c r="E43" s="358"/>
      <c r="F43" s="166"/>
      <c r="G43" s="166"/>
      <c r="H43" s="166"/>
    </row>
    <row r="44" spans="1:21" x14ac:dyDescent="0.35">
      <c r="A44" s="15"/>
      <c r="B44" s="127" t="s">
        <v>59</v>
      </c>
      <c r="C44" s="42">
        <f t="shared" ref="C44:C49" si="3">IFERROR(C37/SUM($C37:$E37),"")</f>
        <v>0.21871972036331036</v>
      </c>
      <c r="D44" s="43">
        <f t="shared" ref="D44:E49" si="4">IFERROR(D37/SUM($C37:$E37),"")</f>
        <v>0.4441043566454464</v>
      </c>
      <c r="E44" s="359">
        <f t="shared" si="4"/>
        <v>0.33717592299124322</v>
      </c>
      <c r="F44" s="43">
        <v>0.29499999999999998</v>
      </c>
      <c r="G44" s="43">
        <v>0.40300000000000002</v>
      </c>
      <c r="H44" s="43">
        <v>0.30199999999999999</v>
      </c>
      <c r="U44" s="15"/>
    </row>
    <row r="45" spans="1:21" x14ac:dyDescent="0.35">
      <c r="B45" s="128" t="s">
        <v>61</v>
      </c>
      <c r="C45" s="44">
        <f t="shared" si="3"/>
        <v>0.23655704741519101</v>
      </c>
      <c r="D45" s="45">
        <f t="shared" si="4"/>
        <v>0.43357096947289592</v>
      </c>
      <c r="E45" s="360">
        <f t="shared" si="4"/>
        <v>0.32987198311191307</v>
      </c>
      <c r="F45" s="45">
        <v>0.29299999999999998</v>
      </c>
      <c r="G45" s="45">
        <v>0.40300000000000002</v>
      </c>
      <c r="H45" s="45">
        <v>0.30399999999999999</v>
      </c>
      <c r="U45" s="15"/>
    </row>
    <row r="46" spans="1:21" x14ac:dyDescent="0.35">
      <c r="B46" s="127" t="s">
        <v>62</v>
      </c>
      <c r="C46" s="42">
        <f t="shared" si="3"/>
        <v>0.20884126743449363</v>
      </c>
      <c r="D46" s="43">
        <f t="shared" si="4"/>
        <v>0.41508252450075089</v>
      </c>
      <c r="E46" s="359">
        <f t="shared" si="4"/>
        <v>0.3760762080647555</v>
      </c>
      <c r="F46" s="43">
        <v>0.12903225806451599</v>
      </c>
      <c r="G46" s="43">
        <v>0.36917562724014302</v>
      </c>
      <c r="H46" s="43">
        <v>0.50537634408602194</v>
      </c>
      <c r="U46" s="15"/>
    </row>
    <row r="47" spans="1:21" x14ac:dyDescent="0.35">
      <c r="B47" s="128" t="s">
        <v>63</v>
      </c>
      <c r="C47" s="44">
        <f t="shared" si="3"/>
        <v>0.24033459634585161</v>
      </c>
      <c r="D47" s="45">
        <f t="shared" si="4"/>
        <v>0.45603817812635034</v>
      </c>
      <c r="E47" s="360">
        <f t="shared" si="4"/>
        <v>0.30362722552779808</v>
      </c>
      <c r="F47" s="45">
        <v>0.14507198228128501</v>
      </c>
      <c r="G47" s="45">
        <v>0.35548172757475099</v>
      </c>
      <c r="H47" s="45">
        <v>0.50055370985603498</v>
      </c>
      <c r="I47" s="15"/>
      <c r="U47" s="15"/>
    </row>
    <row r="48" spans="1:21" x14ac:dyDescent="0.35">
      <c r="B48" s="127" t="s">
        <v>64</v>
      </c>
      <c r="C48" s="42">
        <f t="shared" si="3"/>
        <v>0.22239158299477235</v>
      </c>
      <c r="D48" s="43">
        <f t="shared" si="4"/>
        <v>0.44094147679661788</v>
      </c>
      <c r="E48" s="359">
        <f t="shared" si="4"/>
        <v>0.33666694020860966</v>
      </c>
      <c r="F48" s="43" t="s">
        <v>60</v>
      </c>
      <c r="G48" s="43" t="s">
        <v>60</v>
      </c>
      <c r="H48" s="43" t="s">
        <v>60</v>
      </c>
      <c r="U48" s="15"/>
    </row>
    <row r="49" spans="2:21" ht="15" thickBot="1" x14ac:dyDescent="0.4">
      <c r="B49" s="306" t="s">
        <v>234</v>
      </c>
      <c r="C49" s="361">
        <f t="shared" si="3"/>
        <v>0.1996616430489376</v>
      </c>
      <c r="D49" s="305">
        <f t="shared" si="4"/>
        <v>0.43571476612498511</v>
      </c>
      <c r="E49" s="307">
        <f t="shared" si="4"/>
        <v>0.36462359082607726</v>
      </c>
      <c r="F49" s="305" t="s">
        <v>60</v>
      </c>
      <c r="G49" s="305" t="s">
        <v>60</v>
      </c>
      <c r="H49" s="305" t="s">
        <v>60</v>
      </c>
      <c r="U49" s="15"/>
    </row>
    <row r="50" spans="2:21" x14ac:dyDescent="0.35">
      <c r="C50" s="15"/>
      <c r="D50" s="15"/>
      <c r="E50" s="15"/>
      <c r="F50" s="15"/>
      <c r="I50" s="15"/>
    </row>
    <row r="51" spans="2:21" x14ac:dyDescent="0.35">
      <c r="B51" s="5" t="s">
        <v>71</v>
      </c>
      <c r="C51" s="417" t="str">
        <f>$A$1</f>
        <v>Scotland</v>
      </c>
      <c r="D51" s="418"/>
      <c r="E51" s="418"/>
      <c r="F51" s="418"/>
      <c r="G51" s="418"/>
      <c r="H51" s="418"/>
      <c r="I51" s="418"/>
      <c r="J51" s="418"/>
    </row>
    <row r="52" spans="2:21" ht="15" thickBot="1" x14ac:dyDescent="0.4">
      <c r="B52" s="36" t="s">
        <v>46</v>
      </c>
      <c r="C52" s="3" t="s">
        <v>72</v>
      </c>
      <c r="D52" s="151" t="s">
        <v>73</v>
      </c>
      <c r="E52" s="151" t="s">
        <v>74</v>
      </c>
      <c r="F52" s="151" t="s">
        <v>68</v>
      </c>
      <c r="G52" s="151" t="s">
        <v>69</v>
      </c>
      <c r="H52" s="151" t="s">
        <v>75</v>
      </c>
      <c r="I52" s="151" t="s">
        <v>76</v>
      </c>
      <c r="J52" s="151" t="s">
        <v>77</v>
      </c>
    </row>
    <row r="53" spans="2:21" x14ac:dyDescent="0.35">
      <c r="B53" s="34" t="s">
        <v>78</v>
      </c>
      <c r="C53" s="16"/>
      <c r="D53" s="14"/>
      <c r="E53" s="14"/>
      <c r="F53" s="14"/>
      <c r="G53" s="14"/>
      <c r="H53" s="14"/>
      <c r="I53" s="14"/>
      <c r="J53" s="14"/>
    </row>
    <row r="54" spans="2:21" x14ac:dyDescent="0.35">
      <c r="B54" s="37" t="s">
        <v>61</v>
      </c>
      <c r="C54" s="28">
        <v>803</v>
      </c>
      <c r="D54" s="29">
        <v>13350</v>
      </c>
      <c r="E54" s="29">
        <v>26767</v>
      </c>
      <c r="F54" s="29">
        <v>31774</v>
      </c>
      <c r="G54" s="29">
        <v>41754</v>
      </c>
      <c r="H54" s="29">
        <v>20258</v>
      </c>
      <c r="I54" s="29">
        <v>12890</v>
      </c>
      <c r="J54" s="29">
        <v>21652</v>
      </c>
    </row>
    <row r="55" spans="2:21" x14ac:dyDescent="0.35">
      <c r="B55" s="35" t="s">
        <v>62</v>
      </c>
      <c r="C55" s="26">
        <v>1386.04</v>
      </c>
      <c r="D55" s="27">
        <v>13035.18</v>
      </c>
      <c r="E55" s="27">
        <v>26625.224999999999</v>
      </c>
      <c r="F55" s="27">
        <v>29913.205000000002</v>
      </c>
      <c r="G55" s="27">
        <v>48913.845000000001</v>
      </c>
      <c r="H55" s="27">
        <v>15458</v>
      </c>
      <c r="I55" s="27">
        <v>11277</v>
      </c>
      <c r="J55" s="27">
        <v>12860</v>
      </c>
    </row>
    <row r="56" spans="2:21" x14ac:dyDescent="0.35">
      <c r="B56" s="37" t="s">
        <v>63</v>
      </c>
      <c r="C56" s="28">
        <v>716.78</v>
      </c>
      <c r="D56" s="29">
        <v>12014.19</v>
      </c>
      <c r="E56" s="29">
        <v>28209.9</v>
      </c>
      <c r="F56" s="29">
        <v>31531.25</v>
      </c>
      <c r="G56" s="29">
        <v>44794.51</v>
      </c>
      <c r="H56" s="29">
        <v>10376.07</v>
      </c>
      <c r="I56" s="29">
        <v>8816.4</v>
      </c>
      <c r="J56" s="29">
        <v>14202.62</v>
      </c>
    </row>
    <row r="57" spans="2:21" x14ac:dyDescent="0.35">
      <c r="B57" s="35" t="s">
        <v>64</v>
      </c>
      <c r="C57" s="26">
        <v>858.46</v>
      </c>
      <c r="D57" s="27">
        <v>11061.195</v>
      </c>
      <c r="E57" s="27">
        <v>23116.5458</v>
      </c>
      <c r="F57" s="27">
        <v>26742.036199999999</v>
      </c>
      <c r="G57" s="27">
        <v>41023.044199999997</v>
      </c>
      <c r="H57" s="27">
        <v>12905.844999999999</v>
      </c>
      <c r="I57" s="27">
        <v>9459.74</v>
      </c>
      <c r="J57" s="27">
        <v>11147.205</v>
      </c>
    </row>
    <row r="58" spans="2:21" x14ac:dyDescent="0.35">
      <c r="B58" s="37" t="s">
        <v>234</v>
      </c>
      <c r="C58" s="28">
        <v>1009</v>
      </c>
      <c r="D58" s="29">
        <v>10658</v>
      </c>
      <c r="E58" s="29">
        <v>27934</v>
      </c>
      <c r="F58" s="29">
        <v>34934</v>
      </c>
      <c r="G58" s="29">
        <v>49284</v>
      </c>
      <c r="H58" s="29">
        <v>13941</v>
      </c>
      <c r="I58" s="29">
        <v>13873</v>
      </c>
      <c r="J58" s="29">
        <v>19875</v>
      </c>
    </row>
    <row r="59" spans="2:21" x14ac:dyDescent="0.35">
      <c r="B59" s="40" t="s">
        <v>79</v>
      </c>
      <c r="C59" s="38"/>
      <c r="D59" s="39"/>
      <c r="E59" s="39"/>
      <c r="F59" s="39"/>
      <c r="G59" s="39"/>
      <c r="H59" s="39"/>
      <c r="I59" s="39"/>
      <c r="J59" s="39"/>
    </row>
    <row r="60" spans="2:21" x14ac:dyDescent="0.35">
      <c r="B60" s="37" t="s">
        <v>61</v>
      </c>
      <c r="C60" s="32">
        <f>IFERROR(C54/SUM($C54:$J54),"-")</f>
        <v>4.7445169219134048E-3</v>
      </c>
      <c r="D60" s="33">
        <f t="shared" ref="D60:J60" si="5">IFERROR(D54/SUM($C54:$J54),"-")</f>
        <v>7.8878332387975036E-2</v>
      </c>
      <c r="E60" s="33">
        <f t="shared" si="5"/>
        <v>0.15815253356021933</v>
      </c>
      <c r="F60" s="33">
        <f t="shared" si="5"/>
        <v>0.18773633957269806</v>
      </c>
      <c r="G60" s="33">
        <f t="shared" si="5"/>
        <v>0.24670306296086217</v>
      </c>
      <c r="H60" s="33">
        <f t="shared" si="5"/>
        <v>0.11969417659292872</v>
      </c>
      <c r="I60" s="33">
        <f t="shared" si="5"/>
        <v>7.6160427301947442E-2</v>
      </c>
      <c r="J60" s="33">
        <f t="shared" si="5"/>
        <v>0.12793061070145584</v>
      </c>
      <c r="T60" s="15"/>
    </row>
    <row r="61" spans="2:21" x14ac:dyDescent="0.35">
      <c r="B61" s="35" t="s">
        <v>62</v>
      </c>
      <c r="C61" s="21">
        <f t="shared" ref="C61:J64" si="6">IFERROR(C55/SUM($C55:$J55),"-")</f>
        <v>8.6916227559556518E-3</v>
      </c>
      <c r="D61" s="22">
        <f t="shared" si="6"/>
        <v>8.1741412308431211E-2</v>
      </c>
      <c r="E61" s="22">
        <f t="shared" si="6"/>
        <v>0.16696228932241444</v>
      </c>
      <c r="F61" s="22">
        <f t="shared" si="6"/>
        <v>0.18758065660555712</v>
      </c>
      <c r="G61" s="22">
        <f t="shared" si="6"/>
        <v>0.30673046108574614</v>
      </c>
      <c r="H61" s="22">
        <f t="shared" si="6"/>
        <v>9.6934507345792661E-2</v>
      </c>
      <c r="I61" s="22">
        <f t="shared" si="6"/>
        <v>7.0716162462058724E-2</v>
      </c>
      <c r="J61" s="22">
        <f t="shared" si="6"/>
        <v>8.064288811404409E-2</v>
      </c>
      <c r="T61" s="15"/>
    </row>
    <row r="62" spans="2:21" x14ac:dyDescent="0.35">
      <c r="B62" s="37" t="s">
        <v>63</v>
      </c>
      <c r="C62" s="32">
        <f t="shared" si="6"/>
        <v>4.757545579593808E-3</v>
      </c>
      <c r="D62" s="33">
        <f t="shared" si="6"/>
        <v>7.9742817219928194E-2</v>
      </c>
      <c r="E62" s="33">
        <f t="shared" si="6"/>
        <v>0.1872399969945916</v>
      </c>
      <c r="F62" s="33">
        <f t="shared" si="6"/>
        <v>0.20928507918268821</v>
      </c>
      <c r="G62" s="33">
        <f t="shared" si="6"/>
        <v>0.29731845620772152</v>
      </c>
      <c r="H62" s="33">
        <f t="shared" si="6"/>
        <v>6.8869982368447671E-2</v>
      </c>
      <c r="I62" s="33">
        <f t="shared" si="6"/>
        <v>5.851785045332019E-2</v>
      </c>
      <c r="J62" s="33">
        <f t="shared" si="6"/>
        <v>9.4268271993708824E-2</v>
      </c>
      <c r="T62" s="15"/>
    </row>
    <row r="63" spans="2:21" ht="17.25" customHeight="1" x14ac:dyDescent="0.35">
      <c r="B63" s="35" t="s">
        <v>64</v>
      </c>
      <c r="C63" s="21">
        <f t="shared" si="6"/>
        <v>6.2976623942253736E-3</v>
      </c>
      <c r="D63" s="22">
        <f t="shared" si="6"/>
        <v>8.1144924384005918E-2</v>
      </c>
      <c r="E63" s="22">
        <f t="shared" si="6"/>
        <v>0.16958297552483342</v>
      </c>
      <c r="F63" s="22">
        <f t="shared" si="6"/>
        <v>0.19617957239912587</v>
      </c>
      <c r="G63" s="22">
        <f t="shared" si="6"/>
        <v>0.30094504432936336</v>
      </c>
      <c r="H63" s="22">
        <f t="shared" si="6"/>
        <v>9.4677276427791113E-2</v>
      </c>
      <c r="I63" s="22">
        <f t="shared" si="6"/>
        <v>6.9396650813258076E-2</v>
      </c>
      <c r="J63" s="22">
        <f t="shared" si="6"/>
        <v>8.1775893727396784E-2</v>
      </c>
      <c r="T63" s="15"/>
    </row>
    <row r="64" spans="2:21" ht="17.25" customHeight="1" thickBot="1" x14ac:dyDescent="0.4">
      <c r="B64" s="308" t="s">
        <v>234</v>
      </c>
      <c r="C64" s="228">
        <f t="shared" si="6"/>
        <v>5.8831074935279991E-3</v>
      </c>
      <c r="D64" s="228">
        <f t="shared" si="6"/>
        <v>6.2142873801805165E-2</v>
      </c>
      <c r="E64" s="228">
        <f t="shared" si="6"/>
        <v>0.16287286890407446</v>
      </c>
      <c r="F64" s="228">
        <f t="shared" si="6"/>
        <v>0.20368729155491289</v>
      </c>
      <c r="G64" s="228">
        <f t="shared" si="6"/>
        <v>0.28735685798913169</v>
      </c>
      <c r="H64" s="228">
        <f t="shared" si="6"/>
        <v>8.1284838025048392E-2</v>
      </c>
      <c r="I64" s="228">
        <f t="shared" si="6"/>
        <v>8.0888355062154541E-2</v>
      </c>
      <c r="J64" s="228">
        <f t="shared" si="6"/>
        <v>0.11588380716934488</v>
      </c>
      <c r="T64" s="15"/>
    </row>
    <row r="65" spans="1:20" ht="17.25" customHeight="1" x14ac:dyDescent="0.35">
      <c r="B65" s="35"/>
      <c r="C65" s="22"/>
      <c r="D65" s="22"/>
      <c r="E65" s="22"/>
      <c r="F65" s="22"/>
      <c r="G65" s="22"/>
      <c r="H65" s="22"/>
      <c r="I65" s="22"/>
      <c r="J65" s="22"/>
      <c r="K65" s="22"/>
      <c r="L65" s="22"/>
      <c r="M65" s="22"/>
      <c r="N65" s="22"/>
      <c r="O65" s="22"/>
      <c r="P65" s="22"/>
      <c r="Q65" s="22"/>
      <c r="R65" s="22"/>
      <c r="T65" s="15"/>
    </row>
    <row r="66" spans="1:20" ht="17.25" customHeight="1" x14ac:dyDescent="0.35">
      <c r="A66" t="s">
        <v>236</v>
      </c>
      <c r="J66" s="15"/>
    </row>
    <row r="67" spans="1:20" ht="17.25" customHeight="1" x14ac:dyDescent="0.35">
      <c r="J67" s="15"/>
    </row>
    <row r="68" spans="1:20" ht="17.25" customHeight="1" x14ac:dyDescent="0.35">
      <c r="B68" s="5" t="s">
        <v>66</v>
      </c>
      <c r="C68" s="417" t="s">
        <v>50</v>
      </c>
      <c r="D68" s="419"/>
      <c r="E68" s="428" t="s">
        <v>51</v>
      </c>
      <c r="F68" s="418"/>
      <c r="G68" s="418"/>
      <c r="H68" s="418"/>
    </row>
    <row r="69" spans="1:20" ht="17.25" customHeight="1" x14ac:dyDescent="0.35">
      <c r="C69" s="421" t="str">
        <f>$A$1</f>
        <v>Scotland</v>
      </c>
      <c r="D69" s="422"/>
      <c r="E69" s="422" t="str">
        <f>$A$1</f>
        <v>Scotland</v>
      </c>
      <c r="F69" s="422"/>
      <c r="G69" s="422"/>
      <c r="H69" s="422"/>
    </row>
    <row r="70" spans="1:20" ht="35" customHeight="1" thickBot="1" x14ac:dyDescent="0.4">
      <c r="B70" s="36" t="s">
        <v>47</v>
      </c>
      <c r="C70" s="65" t="s">
        <v>80</v>
      </c>
      <c r="D70" s="64" t="s">
        <v>250</v>
      </c>
      <c r="E70" s="66" t="s">
        <v>80</v>
      </c>
      <c r="F70" s="64" t="s">
        <v>250</v>
      </c>
      <c r="G70" s="64" t="s">
        <v>87</v>
      </c>
      <c r="H70" s="64" t="s">
        <v>57</v>
      </c>
    </row>
    <row r="71" spans="1:20" ht="17.25" customHeight="1" x14ac:dyDescent="0.35">
      <c r="B71" s="23" t="s">
        <v>58</v>
      </c>
      <c r="C71" s="49"/>
      <c r="D71" s="47"/>
      <c r="E71" s="56"/>
      <c r="F71" s="47"/>
      <c r="G71" s="47"/>
      <c r="H71" s="47"/>
    </row>
    <row r="72" spans="1:20" ht="17.25" customHeight="1" x14ac:dyDescent="0.35">
      <c r="B72" s="127" t="s">
        <v>59</v>
      </c>
      <c r="C72" s="28">
        <f>C91</f>
        <v>87881</v>
      </c>
      <c r="D72" s="29">
        <f>SUM(D91:H91)</f>
        <v>6761</v>
      </c>
      <c r="E72" s="57" t="s">
        <v>60</v>
      </c>
      <c r="F72" s="29" t="s">
        <v>60</v>
      </c>
      <c r="G72" s="29" t="s">
        <v>60</v>
      </c>
      <c r="H72" s="29" t="s">
        <v>60</v>
      </c>
    </row>
    <row r="73" spans="1:20" ht="17.25" customHeight="1" x14ac:dyDescent="0.35">
      <c r="B73" s="128" t="s">
        <v>61</v>
      </c>
      <c r="C73" s="26">
        <f t="shared" ref="C73:C77" si="7">C92</f>
        <v>137977.40100000001</v>
      </c>
      <c r="D73" s="27">
        <f t="shared" ref="D73:D77" si="8">SUM(D92:H92)</f>
        <v>8269.7479999999996</v>
      </c>
      <c r="E73" s="58" t="s">
        <v>60</v>
      </c>
      <c r="F73" s="27" t="s">
        <v>60</v>
      </c>
      <c r="G73" s="27" t="s">
        <v>60</v>
      </c>
      <c r="H73" s="27" t="s">
        <v>60</v>
      </c>
    </row>
    <row r="74" spans="1:20" ht="17.25" customHeight="1" x14ac:dyDescent="0.35">
      <c r="B74" s="127" t="s">
        <v>62</v>
      </c>
      <c r="C74" s="28">
        <f t="shared" si="7"/>
        <v>120815.22500000001</v>
      </c>
      <c r="D74" s="29">
        <f t="shared" si="8"/>
        <v>8070.5850000000009</v>
      </c>
      <c r="E74" s="57" t="s">
        <v>60</v>
      </c>
      <c r="F74" s="29" t="s">
        <v>60</v>
      </c>
      <c r="G74" s="29" t="s">
        <v>60</v>
      </c>
      <c r="H74" s="29" t="s">
        <v>60</v>
      </c>
    </row>
    <row r="75" spans="1:20" ht="17.25" customHeight="1" x14ac:dyDescent="0.35">
      <c r="B75" s="128" t="s">
        <v>63</v>
      </c>
      <c r="C75" s="26">
        <f t="shared" si="7"/>
        <v>123397.1</v>
      </c>
      <c r="D75" s="27">
        <f t="shared" si="8"/>
        <v>10226.99</v>
      </c>
      <c r="E75" s="58" t="s">
        <v>60</v>
      </c>
      <c r="F75" s="27" t="s">
        <v>60</v>
      </c>
      <c r="G75" s="27" t="s">
        <v>60</v>
      </c>
      <c r="H75" s="27" t="s">
        <v>60</v>
      </c>
    </row>
    <row r="76" spans="1:20" ht="17.25" customHeight="1" x14ac:dyDescent="0.35">
      <c r="B76" s="127" t="s">
        <v>64</v>
      </c>
      <c r="C76" s="28">
        <f t="shared" si="7"/>
        <v>118498.2516</v>
      </c>
      <c r="D76" s="29">
        <f t="shared" si="8"/>
        <v>7896.4189999999999</v>
      </c>
      <c r="E76" s="57" t="s">
        <v>60</v>
      </c>
      <c r="F76" s="29" t="s">
        <v>60</v>
      </c>
      <c r="G76" s="29" t="s">
        <v>60</v>
      </c>
      <c r="H76" s="29" t="s">
        <v>60</v>
      </c>
    </row>
    <row r="77" spans="1:20" ht="17.25" customHeight="1" x14ac:dyDescent="0.35">
      <c r="B77" s="128" t="s">
        <v>234</v>
      </c>
      <c r="C77" s="26">
        <f t="shared" si="7"/>
        <v>113053</v>
      </c>
      <c r="D77" s="27">
        <f t="shared" si="8"/>
        <v>8503</v>
      </c>
      <c r="E77" s="58" t="s">
        <v>60</v>
      </c>
      <c r="F77" s="27" t="s">
        <v>60</v>
      </c>
      <c r="G77" s="27" t="s">
        <v>60</v>
      </c>
      <c r="H77" s="27" t="s">
        <v>60</v>
      </c>
    </row>
    <row r="78" spans="1:20" ht="17.25" customHeight="1" x14ac:dyDescent="0.35">
      <c r="B78" s="48" t="s">
        <v>65</v>
      </c>
      <c r="C78" s="154"/>
      <c r="D78" s="155"/>
      <c r="E78" s="59"/>
      <c r="F78" s="155"/>
      <c r="G78" s="155"/>
      <c r="H78" s="155"/>
    </row>
    <row r="79" spans="1:20" ht="17.25" customHeight="1" x14ac:dyDescent="0.35">
      <c r="A79" s="15"/>
      <c r="B79" s="127" t="s">
        <v>59</v>
      </c>
      <c r="C79" s="50">
        <f t="shared" ref="C79:D84" si="9">IFERROR(C72/SUM($C72:$D72),"-")</f>
        <v>0.92856237188563218</v>
      </c>
      <c r="D79" s="62">
        <f t="shared" si="9"/>
        <v>7.1437628114367824E-2</v>
      </c>
      <c r="E79" s="60">
        <v>0.96</v>
      </c>
      <c r="F79" s="62">
        <v>3.9E-2</v>
      </c>
      <c r="G79" s="62">
        <v>1E-3</v>
      </c>
      <c r="H79" s="62">
        <v>1E-3</v>
      </c>
    </row>
    <row r="80" spans="1:20" ht="17.25" customHeight="1" x14ac:dyDescent="0.35">
      <c r="A80" s="15"/>
      <c r="B80" s="128" t="s">
        <v>61</v>
      </c>
      <c r="C80" s="51">
        <f t="shared" si="9"/>
        <v>0.94345361221366453</v>
      </c>
      <c r="D80" s="63">
        <f t="shared" si="9"/>
        <v>5.6546387786335577E-2</v>
      </c>
      <c r="E80" s="61">
        <v>0.95699999999999996</v>
      </c>
      <c r="F80" s="63">
        <v>4.2000000000000003E-2</v>
      </c>
      <c r="G80" s="63">
        <v>0</v>
      </c>
      <c r="H80" s="63">
        <v>1E-3</v>
      </c>
    </row>
    <row r="81" spans="1:20" ht="17.25" customHeight="1" x14ac:dyDescent="0.35">
      <c r="A81" s="15"/>
      <c r="B81" s="127" t="s">
        <v>62</v>
      </c>
      <c r="C81" s="50">
        <f t="shared" si="9"/>
        <v>0.93738189642443959</v>
      </c>
      <c r="D81" s="62">
        <f t="shared" si="9"/>
        <v>6.2618103575560413E-2</v>
      </c>
      <c r="E81" s="60">
        <v>0.97132616487455203</v>
      </c>
      <c r="F81" s="62">
        <v>2.5089605734767002E-2</v>
      </c>
      <c r="G81" s="62" t="s">
        <v>60</v>
      </c>
      <c r="H81" s="62">
        <v>0</v>
      </c>
    </row>
    <row r="82" spans="1:20" ht="17.25" customHeight="1" x14ac:dyDescent="0.35">
      <c r="A82" s="15"/>
      <c r="B82" s="128" t="s">
        <v>63</v>
      </c>
      <c r="C82" s="51">
        <f t="shared" si="9"/>
        <v>0.92346447410792476</v>
      </c>
      <c r="D82" s="63">
        <f t="shared" si="9"/>
        <v>7.6535525892075296E-2</v>
      </c>
      <c r="E82" s="61">
        <v>0.97563676633444096</v>
      </c>
      <c r="F82" s="63">
        <v>2.32558139534884E-2</v>
      </c>
      <c r="G82" s="63">
        <v>1.10741971207087E-3</v>
      </c>
      <c r="H82" s="63">
        <v>1.10741971207087E-3</v>
      </c>
    </row>
    <row r="83" spans="1:20" ht="17.25" customHeight="1" x14ac:dyDescent="0.35">
      <c r="A83" s="15"/>
      <c r="B83" s="127" t="s">
        <v>64</v>
      </c>
      <c r="C83" s="50">
        <f t="shared" si="9"/>
        <v>0.93752569659372964</v>
      </c>
      <c r="D83" s="62">
        <f t="shared" si="9"/>
        <v>6.2474303406270359E-2</v>
      </c>
      <c r="E83" s="60" t="s">
        <v>60</v>
      </c>
      <c r="F83" s="62" t="s">
        <v>60</v>
      </c>
      <c r="G83" s="62" t="s">
        <v>60</v>
      </c>
      <c r="H83" s="62" t="s">
        <v>60</v>
      </c>
    </row>
    <row r="84" spans="1:20" ht="17.25" customHeight="1" thickBot="1" x14ac:dyDescent="0.4">
      <c r="A84" s="15"/>
      <c r="B84" s="306" t="s">
        <v>234</v>
      </c>
      <c r="C84" s="309">
        <f t="shared" si="9"/>
        <v>0.93004870183290012</v>
      </c>
      <c r="D84" s="310">
        <f t="shared" si="9"/>
        <v>6.995129816709994E-2</v>
      </c>
      <c r="E84" s="309" t="s">
        <v>60</v>
      </c>
      <c r="F84" s="310" t="s">
        <v>60</v>
      </c>
      <c r="G84" s="310" t="s">
        <v>60</v>
      </c>
      <c r="H84" s="310" t="s">
        <v>60</v>
      </c>
    </row>
    <row r="85" spans="1:20" ht="17.25" customHeight="1" x14ac:dyDescent="0.35">
      <c r="B85" s="35"/>
      <c r="C85" s="22"/>
      <c r="D85" s="22"/>
      <c r="E85" s="22"/>
      <c r="F85" s="22"/>
      <c r="G85" s="22"/>
      <c r="H85" s="22"/>
      <c r="I85" s="22"/>
      <c r="J85" s="22"/>
      <c r="K85" s="22"/>
      <c r="L85" s="22"/>
      <c r="M85" s="22"/>
      <c r="N85" s="22"/>
      <c r="O85" s="22"/>
      <c r="P85" s="22"/>
      <c r="Q85" s="22"/>
      <c r="R85" s="22"/>
      <c r="T85" s="15"/>
    </row>
    <row r="86" spans="1:20" x14ac:dyDescent="0.35">
      <c r="J86" s="15"/>
    </row>
    <row r="87" spans="1:20" x14ac:dyDescent="0.35">
      <c r="B87" s="5" t="s">
        <v>71</v>
      </c>
      <c r="C87" s="417" t="s">
        <v>50</v>
      </c>
      <c r="D87" s="418"/>
      <c r="E87" s="418"/>
      <c r="F87" s="418"/>
      <c r="G87" s="418"/>
      <c r="H87" s="418"/>
    </row>
    <row r="88" spans="1:20" x14ac:dyDescent="0.35">
      <c r="C88" s="421" t="str">
        <f>$A$1</f>
        <v>Scotland</v>
      </c>
      <c r="D88" s="422"/>
      <c r="E88" s="422"/>
      <c r="F88" s="422"/>
      <c r="G88" s="422"/>
      <c r="H88" s="422"/>
    </row>
    <row r="89" spans="1:20" ht="40" thickBot="1" x14ac:dyDescent="0.4">
      <c r="B89" s="36" t="s">
        <v>47</v>
      </c>
      <c r="C89" s="65" t="s">
        <v>80</v>
      </c>
      <c r="D89" s="64" t="s">
        <v>81</v>
      </c>
      <c r="E89" s="64" t="s">
        <v>82</v>
      </c>
      <c r="F89" s="64" t="s">
        <v>83</v>
      </c>
      <c r="G89" s="64" t="s">
        <v>84</v>
      </c>
      <c r="H89" s="64" t="s">
        <v>85</v>
      </c>
    </row>
    <row r="90" spans="1:20" x14ac:dyDescent="0.35">
      <c r="B90" s="23" t="s">
        <v>58</v>
      </c>
      <c r="C90" s="49"/>
      <c r="D90" s="47"/>
      <c r="E90" s="47"/>
      <c r="F90" s="47"/>
      <c r="G90" s="47"/>
      <c r="H90" s="47"/>
    </row>
    <row r="91" spans="1:20" x14ac:dyDescent="0.35">
      <c r="B91" s="127" t="s">
        <v>59</v>
      </c>
      <c r="C91" s="28">
        <v>87881</v>
      </c>
      <c r="D91" s="29">
        <v>2073</v>
      </c>
      <c r="E91" s="29">
        <v>2038</v>
      </c>
      <c r="F91" s="29">
        <v>405</v>
      </c>
      <c r="G91" s="29">
        <v>938</v>
      </c>
      <c r="H91" s="29">
        <v>1307</v>
      </c>
    </row>
    <row r="92" spans="1:20" x14ac:dyDescent="0.35">
      <c r="B92" s="128" t="s">
        <v>61</v>
      </c>
      <c r="C92" s="26">
        <v>137977.40100000001</v>
      </c>
      <c r="D92" s="27">
        <v>950.50300000000004</v>
      </c>
      <c r="E92" s="27">
        <v>3261.453</v>
      </c>
      <c r="F92" s="27">
        <v>1727.4570000000001</v>
      </c>
      <c r="G92" s="27">
        <v>499.71800000000002</v>
      </c>
      <c r="H92" s="27">
        <v>1830.617</v>
      </c>
    </row>
    <row r="93" spans="1:20" x14ac:dyDescent="0.35">
      <c r="B93" s="127" t="s">
        <v>62</v>
      </c>
      <c r="C93" s="28">
        <v>120815.22500000001</v>
      </c>
      <c r="D93" s="29">
        <v>625.79</v>
      </c>
      <c r="E93" s="29">
        <v>3338.585</v>
      </c>
      <c r="F93" s="29">
        <v>1709.77</v>
      </c>
      <c r="G93" s="29">
        <v>499.46</v>
      </c>
      <c r="H93" s="29">
        <v>1896.98</v>
      </c>
    </row>
    <row r="94" spans="1:20" x14ac:dyDescent="0.35">
      <c r="B94" s="128" t="s">
        <v>63</v>
      </c>
      <c r="C94" s="26">
        <v>123397.1</v>
      </c>
      <c r="D94" s="27">
        <v>807.98</v>
      </c>
      <c r="E94" s="27">
        <v>4178.7</v>
      </c>
      <c r="F94" s="27">
        <v>2226.83</v>
      </c>
      <c r="G94" s="27">
        <v>594.16999999999996</v>
      </c>
      <c r="H94" s="27">
        <v>2419.31</v>
      </c>
    </row>
    <row r="95" spans="1:20" x14ac:dyDescent="0.35">
      <c r="B95" s="127" t="s">
        <v>64</v>
      </c>
      <c r="C95" s="28">
        <v>118498.2516</v>
      </c>
      <c r="D95" s="29">
        <v>892.42579999999998</v>
      </c>
      <c r="E95" s="29">
        <v>3140.4207999999999</v>
      </c>
      <c r="F95" s="29">
        <v>1422.145</v>
      </c>
      <c r="G95" s="29">
        <v>561.96579999999994</v>
      </c>
      <c r="H95" s="29">
        <v>1879.4616000000001</v>
      </c>
    </row>
    <row r="96" spans="1:20" x14ac:dyDescent="0.35">
      <c r="B96" s="128" t="s">
        <v>234</v>
      </c>
      <c r="C96" s="26">
        <v>113053</v>
      </c>
      <c r="D96" s="27">
        <v>708</v>
      </c>
      <c r="E96" s="27">
        <v>3549</v>
      </c>
      <c r="F96" s="27">
        <v>1799</v>
      </c>
      <c r="G96" s="27">
        <v>542</v>
      </c>
      <c r="H96" s="27">
        <v>1905</v>
      </c>
    </row>
    <row r="97" spans="1:10" x14ac:dyDescent="0.35">
      <c r="B97" s="48" t="s">
        <v>65</v>
      </c>
      <c r="C97" s="154"/>
      <c r="D97" s="155"/>
      <c r="E97" s="155"/>
      <c r="F97" s="155"/>
      <c r="G97" s="155"/>
      <c r="H97" s="155"/>
    </row>
    <row r="98" spans="1:10" x14ac:dyDescent="0.35">
      <c r="A98" s="15"/>
      <c r="B98" s="127" t="s">
        <v>59</v>
      </c>
      <c r="C98" s="50">
        <f>IFERROR(C91/SUM($C91:$H91),"-")</f>
        <v>0.92856237188563218</v>
      </c>
      <c r="D98" s="62">
        <f t="shared" ref="D98:H98" si="10">IFERROR(D91/SUM($C91:$H91),"-")</f>
        <v>2.1903594598592591E-2</v>
      </c>
      <c r="E98" s="62">
        <f t="shared" si="10"/>
        <v>2.1533779928572937E-2</v>
      </c>
      <c r="F98" s="62">
        <f t="shared" si="10"/>
        <v>4.2792840387988421E-3</v>
      </c>
      <c r="G98" s="62">
        <f t="shared" si="10"/>
        <v>9.911033156526701E-3</v>
      </c>
      <c r="H98" s="62">
        <f t="shared" si="10"/>
        <v>1.3809936391876757E-2</v>
      </c>
    </row>
    <row r="99" spans="1:10" x14ac:dyDescent="0.35">
      <c r="A99" s="15"/>
      <c r="B99" s="128" t="s">
        <v>61</v>
      </c>
      <c r="C99" s="51">
        <f t="shared" ref="C99:H99" si="11">IFERROR(C92/SUM($C92:$H92),"-")</f>
        <v>0.94345361221366453</v>
      </c>
      <c r="D99" s="63">
        <f t="shared" si="11"/>
        <v>6.4992925092850875E-3</v>
      </c>
      <c r="E99" s="63">
        <f t="shared" si="11"/>
        <v>2.2300968068786078E-2</v>
      </c>
      <c r="F99" s="63">
        <f t="shared" si="11"/>
        <v>1.1811902056292393E-2</v>
      </c>
      <c r="G99" s="63">
        <f t="shared" si="11"/>
        <v>3.4169418235975323E-3</v>
      </c>
      <c r="H99" s="63">
        <f t="shared" si="11"/>
        <v>1.251728332837449E-2</v>
      </c>
    </row>
    <row r="100" spans="1:10" x14ac:dyDescent="0.35">
      <c r="A100" s="15"/>
      <c r="B100" s="127" t="s">
        <v>62</v>
      </c>
      <c r="C100" s="50">
        <f t="shared" ref="C100:H100" si="12">IFERROR(C93/SUM($C93:$H93),"-")</f>
        <v>0.93738189642443959</v>
      </c>
      <c r="D100" s="62">
        <f t="shared" si="12"/>
        <v>4.8553832264389687E-3</v>
      </c>
      <c r="E100" s="62">
        <f t="shared" si="12"/>
        <v>2.5903433434603853E-2</v>
      </c>
      <c r="F100" s="62">
        <f t="shared" si="12"/>
        <v>1.32657737884411E-2</v>
      </c>
      <c r="G100" s="62">
        <f t="shared" si="12"/>
        <v>3.8752132604822822E-3</v>
      </c>
      <c r="H100" s="62">
        <f t="shared" si="12"/>
        <v>1.4718299865594201E-2</v>
      </c>
    </row>
    <row r="101" spans="1:10" x14ac:dyDescent="0.35">
      <c r="A101" s="15"/>
      <c r="B101" s="128" t="s">
        <v>63</v>
      </c>
      <c r="C101" s="51">
        <f t="shared" ref="C101:H101" si="13">IFERROR(C94/SUM($C94:$H94),"-")</f>
        <v>0.92346447410792476</v>
      </c>
      <c r="D101" s="63">
        <f t="shared" si="13"/>
        <v>6.0466641905662375E-3</v>
      </c>
      <c r="E101" s="63">
        <f t="shared" si="13"/>
        <v>3.1272055809697191E-2</v>
      </c>
      <c r="F101" s="63">
        <f t="shared" si="13"/>
        <v>1.6664884303421636E-2</v>
      </c>
      <c r="G101" s="63">
        <f t="shared" si="13"/>
        <v>4.4465784575221431E-3</v>
      </c>
      <c r="H101" s="63">
        <f t="shared" si="13"/>
        <v>1.8105343130868094E-2</v>
      </c>
    </row>
    <row r="102" spans="1:10" x14ac:dyDescent="0.35">
      <c r="A102" s="15"/>
      <c r="B102" s="127" t="s">
        <v>64</v>
      </c>
      <c r="C102" s="50">
        <f t="shared" ref="C102:H102" si="14">IFERROR(C95/SUM($C95:$H95),"-")</f>
        <v>0.93752569659372953</v>
      </c>
      <c r="D102" s="62">
        <f t="shared" si="14"/>
        <v>7.0606283932987271E-3</v>
      </c>
      <c r="E102" s="62">
        <f t="shared" si="14"/>
        <v>2.4846148853367868E-2</v>
      </c>
      <c r="F102" s="62">
        <f t="shared" si="14"/>
        <v>1.1251621553733451E-2</v>
      </c>
      <c r="G102" s="62">
        <f t="shared" si="14"/>
        <v>4.4461194236460151E-3</v>
      </c>
      <c r="H102" s="62">
        <f t="shared" si="14"/>
        <v>1.4869785182224288E-2</v>
      </c>
    </row>
    <row r="103" spans="1:10" ht="15" thickBot="1" x14ac:dyDescent="0.4">
      <c r="A103" s="15"/>
      <c r="B103" s="306" t="s">
        <v>234</v>
      </c>
      <c r="C103" s="309">
        <f t="shared" ref="C103:H103" si="15">IFERROR(C96/SUM($C96:$H96),"-")</f>
        <v>0.93004870183290012</v>
      </c>
      <c r="D103" s="310">
        <f t="shared" si="15"/>
        <v>5.8244759616966667E-3</v>
      </c>
      <c r="E103" s="310">
        <f t="shared" si="15"/>
        <v>2.919641975714897E-2</v>
      </c>
      <c r="F103" s="310">
        <f t="shared" si="15"/>
        <v>1.479976307216427E-2</v>
      </c>
      <c r="G103" s="310">
        <f t="shared" si="15"/>
        <v>4.4588502418638322E-3</v>
      </c>
      <c r="H103" s="310">
        <f t="shared" si="15"/>
        <v>1.5671789134226202E-2</v>
      </c>
    </row>
    <row r="104" spans="1:10" x14ac:dyDescent="0.35">
      <c r="A104" s="15"/>
      <c r="C104" s="15"/>
      <c r="D104" s="229"/>
      <c r="E104" s="229"/>
      <c r="F104" s="229"/>
      <c r="G104" s="229"/>
      <c r="H104" s="229"/>
      <c r="I104" s="229"/>
    </row>
    <row r="105" spans="1:10" ht="16.5" x14ac:dyDescent="0.35">
      <c r="A105" t="s">
        <v>237</v>
      </c>
      <c r="B105" s="6"/>
      <c r="C105" s="6"/>
    </row>
    <row r="106" spans="1:10" x14ac:dyDescent="0.35">
      <c r="A106" s="5"/>
      <c r="B106" s="6"/>
      <c r="C106" s="6"/>
    </row>
    <row r="107" spans="1:10" x14ac:dyDescent="0.35">
      <c r="B107" s="5" t="s">
        <v>66</v>
      </c>
      <c r="C107" s="423" t="s">
        <v>50</v>
      </c>
      <c r="D107" s="424"/>
      <c r="E107" s="424"/>
      <c r="F107" s="425"/>
      <c r="G107" s="428" t="s">
        <v>51</v>
      </c>
      <c r="H107" s="418"/>
      <c r="I107" s="418"/>
      <c r="J107" s="418"/>
    </row>
    <row r="108" spans="1:10" x14ac:dyDescent="0.35">
      <c r="A108" s="5"/>
      <c r="C108" s="421" t="str">
        <f>$A$1</f>
        <v>Scotland</v>
      </c>
      <c r="D108" s="422"/>
      <c r="E108" s="422"/>
      <c r="F108" s="431"/>
      <c r="G108" s="427" t="str">
        <f>$A$1</f>
        <v>Scotland</v>
      </c>
      <c r="H108" s="422"/>
      <c r="I108" s="422"/>
      <c r="J108" s="422"/>
    </row>
    <row r="109" spans="1:10" ht="27" thickBot="1" x14ac:dyDescent="0.4">
      <c r="A109" s="5"/>
      <c r="B109" s="24" t="s">
        <v>88</v>
      </c>
      <c r="C109" s="67" t="s">
        <v>89</v>
      </c>
      <c r="D109" s="68" t="s">
        <v>251</v>
      </c>
      <c r="E109" s="68" t="s">
        <v>252</v>
      </c>
      <c r="F109" s="68" t="s">
        <v>253</v>
      </c>
      <c r="G109" s="67" t="s">
        <v>89</v>
      </c>
      <c r="H109" s="68" t="s">
        <v>251</v>
      </c>
      <c r="I109" s="68" t="s">
        <v>252</v>
      </c>
      <c r="J109" s="68" t="s">
        <v>253</v>
      </c>
    </row>
    <row r="110" spans="1:10" x14ac:dyDescent="0.35">
      <c r="A110" s="5"/>
      <c r="B110" s="23" t="s">
        <v>58</v>
      </c>
      <c r="C110" s="49"/>
      <c r="D110" s="47"/>
      <c r="E110" s="47"/>
      <c r="F110" s="47"/>
      <c r="G110" s="56"/>
      <c r="H110" s="47"/>
      <c r="I110" s="47"/>
      <c r="J110" s="47"/>
    </row>
    <row r="111" spans="1:10" x14ac:dyDescent="0.35">
      <c r="A111" s="5"/>
      <c r="B111" s="127" t="s">
        <v>59</v>
      </c>
      <c r="C111" s="28">
        <v>26543</v>
      </c>
      <c r="D111" s="29">
        <f>SUM(E129:F129)</f>
        <v>16054</v>
      </c>
      <c r="E111" s="29">
        <f>SUM(G129:H129)</f>
        <v>4250</v>
      </c>
      <c r="F111" s="29">
        <f>SUM(I129:J129)</f>
        <v>1439</v>
      </c>
      <c r="G111" s="57" t="s">
        <v>60</v>
      </c>
      <c r="H111" s="29" t="s">
        <v>60</v>
      </c>
      <c r="I111" s="29" t="s">
        <v>60</v>
      </c>
      <c r="J111" s="29" t="s">
        <v>60</v>
      </c>
    </row>
    <row r="112" spans="1:10" x14ac:dyDescent="0.35">
      <c r="A112" s="5"/>
      <c r="B112" s="128" t="s">
        <v>61</v>
      </c>
      <c r="C112" s="26">
        <v>32209.797999999999</v>
      </c>
      <c r="D112" s="27">
        <f t="shared" ref="D112:D116" si="16">SUM(E130:F130)</f>
        <v>18953.662</v>
      </c>
      <c r="E112" s="27">
        <f t="shared" ref="E112:E116" si="17">SUM(G130:H130)</f>
        <v>5903.17</v>
      </c>
      <c r="F112" s="27">
        <f t="shared" ref="F112:F116" si="18">SUM(I130:J130)</f>
        <v>1955.7739999999999</v>
      </c>
      <c r="G112" s="58" t="s">
        <v>60</v>
      </c>
      <c r="H112" s="27" t="s">
        <v>60</v>
      </c>
      <c r="I112" s="27" t="s">
        <v>60</v>
      </c>
      <c r="J112" s="27" t="s">
        <v>60</v>
      </c>
    </row>
    <row r="113" spans="1:13" x14ac:dyDescent="0.35">
      <c r="A113" s="5"/>
      <c r="B113" s="127" t="s">
        <v>62</v>
      </c>
      <c r="C113" s="28">
        <v>28915.24</v>
      </c>
      <c r="D113" s="29">
        <f t="shared" si="16"/>
        <v>15752.400000000001</v>
      </c>
      <c r="E113" s="29">
        <f t="shared" si="17"/>
        <v>4272.4799999999996</v>
      </c>
      <c r="F113" s="29">
        <f t="shared" si="18"/>
        <v>1088.92</v>
      </c>
      <c r="G113" s="57" t="s">
        <v>60</v>
      </c>
      <c r="H113" s="29" t="s">
        <v>60</v>
      </c>
      <c r="I113" s="29" t="s">
        <v>60</v>
      </c>
      <c r="J113" s="29" t="s">
        <v>60</v>
      </c>
    </row>
    <row r="114" spans="1:13" x14ac:dyDescent="0.35">
      <c r="A114" s="5"/>
      <c r="B114" s="128" t="s">
        <v>63</v>
      </c>
      <c r="C114" s="26">
        <v>26299.59</v>
      </c>
      <c r="D114" s="27">
        <f t="shared" si="16"/>
        <v>16435.71</v>
      </c>
      <c r="E114" s="27">
        <f t="shared" si="17"/>
        <v>5372.89</v>
      </c>
      <c r="F114" s="27">
        <f t="shared" si="18"/>
        <v>1549.23</v>
      </c>
      <c r="G114" s="58" t="s">
        <v>60</v>
      </c>
      <c r="H114" s="27" t="s">
        <v>60</v>
      </c>
      <c r="I114" s="27" t="s">
        <v>60</v>
      </c>
      <c r="J114" s="27" t="s">
        <v>60</v>
      </c>
    </row>
    <row r="115" spans="1:13" x14ac:dyDescent="0.35">
      <c r="A115" s="5"/>
      <c r="B115" s="127" t="s">
        <v>64</v>
      </c>
      <c r="C115" s="28">
        <v>38853.58</v>
      </c>
      <c r="D115" s="29">
        <f t="shared" si="16"/>
        <v>18239.035</v>
      </c>
      <c r="E115" s="29">
        <f t="shared" si="17"/>
        <v>7055.82</v>
      </c>
      <c r="F115" s="29">
        <f t="shared" si="18"/>
        <v>3511.1800000000003</v>
      </c>
      <c r="G115" s="57" t="s">
        <v>60</v>
      </c>
      <c r="H115" s="29" t="s">
        <v>60</v>
      </c>
      <c r="I115" s="29" t="s">
        <v>60</v>
      </c>
      <c r="J115" s="29" t="s">
        <v>60</v>
      </c>
    </row>
    <row r="116" spans="1:13" x14ac:dyDescent="0.35">
      <c r="A116" s="5"/>
      <c r="B116" s="128" t="s">
        <v>234</v>
      </c>
      <c r="C116" s="26">
        <v>32635</v>
      </c>
      <c r="D116" s="27">
        <f t="shared" si="16"/>
        <v>22456</v>
      </c>
      <c r="E116" s="27">
        <f t="shared" si="17"/>
        <v>7963</v>
      </c>
      <c r="F116" s="27">
        <f t="shared" si="18"/>
        <v>4120</v>
      </c>
      <c r="G116" s="58" t="s">
        <v>60</v>
      </c>
      <c r="H116" s="27" t="s">
        <v>60</v>
      </c>
      <c r="I116" s="27" t="s">
        <v>60</v>
      </c>
      <c r="J116" s="27" t="s">
        <v>60</v>
      </c>
    </row>
    <row r="117" spans="1:13" x14ac:dyDescent="0.35">
      <c r="A117" s="5"/>
      <c r="B117" s="48" t="s">
        <v>65</v>
      </c>
      <c r="C117" s="154"/>
      <c r="D117" s="155"/>
      <c r="E117" s="155"/>
      <c r="F117" s="155"/>
      <c r="G117" s="59"/>
      <c r="H117" s="155"/>
      <c r="I117" s="155"/>
      <c r="J117" s="155"/>
    </row>
    <row r="118" spans="1:13" x14ac:dyDescent="0.35">
      <c r="A118" s="169"/>
      <c r="B118" s="127" t="s">
        <v>59</v>
      </c>
      <c r="C118" s="53">
        <f t="shared" ref="C118:F123" si="19">IFERROR(C111/SUM($C111:$F111),"-")</f>
        <v>0.5497038479062254</v>
      </c>
      <c r="D118" s="52">
        <f t="shared" si="19"/>
        <v>0.33247732261939278</v>
      </c>
      <c r="E118" s="52">
        <f t="shared" si="19"/>
        <v>8.8017230667274154E-2</v>
      </c>
      <c r="F118" s="52">
        <f t="shared" si="19"/>
        <v>2.980159880710765E-2</v>
      </c>
      <c r="G118" s="215">
        <v>9.7000000000000003E-2</v>
      </c>
      <c r="H118" s="52">
        <v>0.307</v>
      </c>
      <c r="I118" s="52">
        <v>0.22</v>
      </c>
      <c r="J118" s="52">
        <v>0.375</v>
      </c>
    </row>
    <row r="119" spans="1:13" x14ac:dyDescent="0.35">
      <c r="A119" s="169"/>
      <c r="B119" s="128" t="s">
        <v>61</v>
      </c>
      <c r="C119" s="54">
        <f t="shared" si="19"/>
        <v>0.54572155346298667</v>
      </c>
      <c r="D119" s="46">
        <f t="shared" si="19"/>
        <v>0.32112656746411078</v>
      </c>
      <c r="E119" s="46">
        <f t="shared" si="19"/>
        <v>0.10001574995149301</v>
      </c>
      <c r="F119" s="46">
        <f t="shared" si="19"/>
        <v>3.3136129121409556E-2</v>
      </c>
      <c r="G119" s="216">
        <v>9.2999999999999999E-2</v>
      </c>
      <c r="H119" s="46">
        <v>0.29499999999999998</v>
      </c>
      <c r="I119" s="46">
        <v>0.218</v>
      </c>
      <c r="J119" s="46">
        <v>0.39400000000000002</v>
      </c>
    </row>
    <row r="120" spans="1:13" x14ac:dyDescent="0.35">
      <c r="A120" s="169"/>
      <c r="B120" s="127" t="s">
        <v>62</v>
      </c>
      <c r="C120" s="53">
        <f t="shared" si="19"/>
        <v>0.57796911553769581</v>
      </c>
      <c r="D120" s="52">
        <f t="shared" si="19"/>
        <v>0.31486512633462493</v>
      </c>
      <c r="E120" s="52">
        <f t="shared" si="19"/>
        <v>8.5399999680185745E-2</v>
      </c>
      <c r="F120" s="52">
        <f t="shared" si="19"/>
        <v>2.1765758447493701E-2</v>
      </c>
      <c r="G120" s="215">
        <v>6.81003584229391E-2</v>
      </c>
      <c r="H120" s="52">
        <v>0.225806451612903</v>
      </c>
      <c r="I120" s="52">
        <v>0.21505376344086</v>
      </c>
      <c r="J120" s="52">
        <v>0.462365591397849</v>
      </c>
    </row>
    <row r="121" spans="1:13" x14ac:dyDescent="0.35">
      <c r="A121" s="169"/>
      <c r="B121" s="128" t="s">
        <v>63</v>
      </c>
      <c r="C121" s="54">
        <f t="shared" si="19"/>
        <v>0.52962054814768866</v>
      </c>
      <c r="D121" s="46">
        <f t="shared" si="19"/>
        <v>0.33098195596952074</v>
      </c>
      <c r="E121" s="46">
        <f t="shared" si="19"/>
        <v>0.10819913720849773</v>
      </c>
      <c r="F121" s="46">
        <f t="shared" si="19"/>
        <v>3.119835867429278E-2</v>
      </c>
      <c r="G121" s="216">
        <v>5.8693244739756401E-2</v>
      </c>
      <c r="H121" s="46">
        <v>0.21262458471760801</v>
      </c>
      <c r="I121" s="46">
        <v>0.232558139534884</v>
      </c>
      <c r="J121" s="46">
        <v>0.47286821705426402</v>
      </c>
    </row>
    <row r="122" spans="1:13" ht="14.25" customHeight="1" x14ac:dyDescent="0.35">
      <c r="A122" s="169"/>
      <c r="B122" s="127" t="s">
        <v>64</v>
      </c>
      <c r="C122" s="53">
        <f t="shared" si="19"/>
        <v>0.57425068114856992</v>
      </c>
      <c r="D122" s="52">
        <f t="shared" si="19"/>
        <v>0.26957048159378383</v>
      </c>
      <c r="E122" s="52">
        <f t="shared" si="19"/>
        <v>0.10428406960341112</v>
      </c>
      <c r="F122" s="52">
        <f t="shared" si="19"/>
        <v>5.1894767654235098E-2</v>
      </c>
      <c r="G122" s="215" t="s">
        <v>60</v>
      </c>
      <c r="H122" s="52" t="s">
        <v>60</v>
      </c>
      <c r="I122" s="52" t="s">
        <v>60</v>
      </c>
      <c r="J122" s="52" t="s">
        <v>60</v>
      </c>
    </row>
    <row r="123" spans="1:13" ht="14.25" customHeight="1" thickBot="1" x14ac:dyDescent="0.4">
      <c r="A123" s="169"/>
      <c r="B123" s="306" t="s">
        <v>234</v>
      </c>
      <c r="C123" s="84">
        <f t="shared" si="19"/>
        <v>0.48582785006103552</v>
      </c>
      <c r="D123" s="84">
        <f t="shared" si="19"/>
        <v>0.33429600738380921</v>
      </c>
      <c r="E123" s="84">
        <f t="shared" si="19"/>
        <v>0.11854288861761991</v>
      </c>
      <c r="F123" s="84">
        <f t="shared" si="19"/>
        <v>6.1333253937535359E-2</v>
      </c>
      <c r="G123" s="84" t="s">
        <v>60</v>
      </c>
      <c r="H123" s="84" t="s">
        <v>60</v>
      </c>
      <c r="I123" s="84" t="s">
        <v>60</v>
      </c>
      <c r="J123" s="84" t="s">
        <v>60</v>
      </c>
    </row>
    <row r="124" spans="1:13" x14ac:dyDescent="0.35">
      <c r="B124" s="6"/>
      <c r="C124" s="147"/>
      <c r="D124" s="147"/>
      <c r="E124" s="147"/>
      <c r="F124" s="147"/>
      <c r="G124" s="147"/>
      <c r="H124" s="147"/>
      <c r="I124" s="147"/>
      <c r="J124" s="15"/>
      <c r="K124" s="15"/>
      <c r="L124" s="15"/>
      <c r="M124" s="15"/>
    </row>
    <row r="125" spans="1:13" x14ac:dyDescent="0.35">
      <c r="B125" s="207" t="s">
        <v>71</v>
      </c>
      <c r="C125" s="423" t="s">
        <v>50</v>
      </c>
      <c r="D125" s="424"/>
      <c r="E125" s="424"/>
      <c r="F125" s="424"/>
      <c r="G125" s="424"/>
      <c r="H125" s="424"/>
      <c r="I125" s="424"/>
      <c r="J125" s="424"/>
    </row>
    <row r="126" spans="1:13" x14ac:dyDescent="0.35">
      <c r="C126" s="421" t="str">
        <f>$A$1</f>
        <v>Scotland</v>
      </c>
      <c r="D126" s="422"/>
      <c r="E126" s="422"/>
      <c r="F126" s="422"/>
      <c r="G126" s="422"/>
      <c r="H126" s="422"/>
      <c r="I126" s="422"/>
      <c r="J126" s="422"/>
    </row>
    <row r="127" spans="1:13" ht="27" thickBot="1" x14ac:dyDescent="0.4">
      <c r="B127" s="24" t="s">
        <v>88</v>
      </c>
      <c r="C127" s="67" t="s">
        <v>96</v>
      </c>
      <c r="D127" s="68" t="s">
        <v>97</v>
      </c>
      <c r="E127" s="68" t="s">
        <v>90</v>
      </c>
      <c r="F127" s="68" t="s">
        <v>91</v>
      </c>
      <c r="G127" s="68" t="s">
        <v>92</v>
      </c>
      <c r="H127" s="68" t="s">
        <v>93</v>
      </c>
      <c r="I127" s="68" t="s">
        <v>94</v>
      </c>
      <c r="J127" s="68" t="s">
        <v>95</v>
      </c>
    </row>
    <row r="128" spans="1:13" x14ac:dyDescent="0.35">
      <c r="B128" s="23" t="s">
        <v>58</v>
      </c>
      <c r="C128" s="49"/>
      <c r="D128" s="47"/>
      <c r="E128" s="47"/>
      <c r="F128" s="47"/>
      <c r="G128" s="47"/>
      <c r="H128" s="47"/>
      <c r="I128" s="47"/>
      <c r="J128" s="47"/>
    </row>
    <row r="129" spans="1:32" x14ac:dyDescent="0.35">
      <c r="B129" s="127" t="s">
        <v>59</v>
      </c>
      <c r="C129" s="28">
        <v>13696</v>
      </c>
      <c r="D129" s="29">
        <v>12847</v>
      </c>
      <c r="E129" s="29">
        <v>10028</v>
      </c>
      <c r="F129" s="29">
        <v>6026</v>
      </c>
      <c r="G129" s="29">
        <v>2785</v>
      </c>
      <c r="H129" s="29">
        <v>1465</v>
      </c>
      <c r="I129" s="29">
        <v>935</v>
      </c>
      <c r="J129" s="29">
        <v>504</v>
      </c>
    </row>
    <row r="130" spans="1:32" x14ac:dyDescent="0.35">
      <c r="B130" s="128" t="s">
        <v>61</v>
      </c>
      <c r="C130" s="26">
        <v>18255.91</v>
      </c>
      <c r="D130" s="27">
        <v>13953.888000000001</v>
      </c>
      <c r="E130" s="27">
        <v>11306.477000000001</v>
      </c>
      <c r="F130" s="27">
        <v>7647.1850000000004</v>
      </c>
      <c r="G130" s="27">
        <v>3579.2579999999998</v>
      </c>
      <c r="H130" s="27">
        <v>2323.9119999999998</v>
      </c>
      <c r="I130" s="27">
        <v>1315.508</v>
      </c>
      <c r="J130" s="27">
        <v>640.26599999999996</v>
      </c>
    </row>
    <row r="131" spans="1:32" x14ac:dyDescent="0.35">
      <c r="B131" s="127" t="s">
        <v>62</v>
      </c>
      <c r="C131" s="28">
        <v>14624.2</v>
      </c>
      <c r="D131" s="29">
        <v>12586.2</v>
      </c>
      <c r="E131" s="29">
        <v>9529.76</v>
      </c>
      <c r="F131" s="29">
        <v>6222.64</v>
      </c>
      <c r="G131" s="29">
        <v>2996.68</v>
      </c>
      <c r="H131" s="29">
        <v>1275.8</v>
      </c>
      <c r="I131" s="29">
        <v>721.12</v>
      </c>
      <c r="J131" s="29">
        <v>367.8</v>
      </c>
    </row>
    <row r="132" spans="1:32" x14ac:dyDescent="0.35">
      <c r="B132" s="128" t="s">
        <v>63</v>
      </c>
      <c r="C132" s="26">
        <v>10337.73</v>
      </c>
      <c r="D132" s="27">
        <v>11334.14</v>
      </c>
      <c r="E132" s="27">
        <v>9557.26</v>
      </c>
      <c r="F132" s="27">
        <v>6878.45</v>
      </c>
      <c r="G132" s="27">
        <v>3345.71</v>
      </c>
      <c r="H132" s="27">
        <v>2027.18</v>
      </c>
      <c r="I132" s="27">
        <v>1184.04</v>
      </c>
      <c r="J132" s="27">
        <v>365.19</v>
      </c>
    </row>
    <row r="133" spans="1:32" ht="15.75" customHeight="1" x14ac:dyDescent="0.35">
      <c r="B133" s="127" t="s">
        <v>64</v>
      </c>
      <c r="C133" s="28">
        <v>11058.7</v>
      </c>
      <c r="D133" s="29">
        <v>9834.64</v>
      </c>
      <c r="E133" s="29">
        <v>11085.88</v>
      </c>
      <c r="F133" s="29">
        <v>7153.1549999999997</v>
      </c>
      <c r="G133" s="29">
        <v>4311.18</v>
      </c>
      <c r="H133" s="29">
        <v>2744.64</v>
      </c>
      <c r="I133" s="29">
        <v>2394.86</v>
      </c>
      <c r="J133" s="29">
        <v>1116.32</v>
      </c>
    </row>
    <row r="134" spans="1:32" ht="15.75" customHeight="1" x14ac:dyDescent="0.35">
      <c r="B134" s="128" t="s">
        <v>234</v>
      </c>
      <c r="C134" s="26">
        <v>15696</v>
      </c>
      <c r="D134" s="27">
        <v>13014</v>
      </c>
      <c r="E134" s="27">
        <v>13511</v>
      </c>
      <c r="F134" s="27">
        <v>8945</v>
      </c>
      <c r="G134" s="27">
        <v>5096</v>
      </c>
      <c r="H134" s="27">
        <v>2867</v>
      </c>
      <c r="I134" s="27">
        <v>2637</v>
      </c>
      <c r="J134" s="27">
        <v>1483</v>
      </c>
    </row>
    <row r="135" spans="1:32" x14ac:dyDescent="0.35">
      <c r="B135" s="48" t="s">
        <v>65</v>
      </c>
      <c r="C135" s="154"/>
      <c r="D135" s="155"/>
      <c r="E135" s="155"/>
      <c r="F135" s="155"/>
      <c r="G135" s="155"/>
      <c r="H135" s="155"/>
      <c r="I135" s="155"/>
      <c r="J135" s="155"/>
    </row>
    <row r="136" spans="1:32" x14ac:dyDescent="0.35">
      <c r="B136" s="127" t="s">
        <v>59</v>
      </c>
      <c r="C136" s="53">
        <f>IFERROR(C129/SUM($C129:$J129),"-")</f>
        <v>0.28364329205152633</v>
      </c>
      <c r="D136" s="52">
        <f t="shared" ref="D136:J136" si="20">IFERROR(D129/SUM($C129:$J129),"-")</f>
        <v>0.26606055585469907</v>
      </c>
      <c r="E136" s="52">
        <f t="shared" si="20"/>
        <v>0.20767924450151182</v>
      </c>
      <c r="F136" s="52">
        <f t="shared" si="20"/>
        <v>0.12479807811788096</v>
      </c>
      <c r="G136" s="52">
        <f t="shared" si="20"/>
        <v>5.7677173507849067E-2</v>
      </c>
      <c r="H136" s="52">
        <f t="shared" si="20"/>
        <v>3.0340057159425091E-2</v>
      </c>
      <c r="I136" s="52">
        <f t="shared" si="20"/>
        <v>1.9363790746800315E-2</v>
      </c>
      <c r="J136" s="52">
        <f t="shared" si="20"/>
        <v>1.0437808060307335E-2</v>
      </c>
    </row>
    <row r="137" spans="1:32" x14ac:dyDescent="0.35">
      <c r="B137" s="128" t="s">
        <v>61</v>
      </c>
      <c r="C137" s="54">
        <f t="shared" ref="C137:J137" si="21">IFERROR(C130/SUM($C130:$J130),"-")</f>
        <v>0.30930475146352898</v>
      </c>
      <c r="D137" s="46">
        <f t="shared" si="21"/>
        <v>0.23641680199945769</v>
      </c>
      <c r="E137" s="46">
        <f t="shared" si="21"/>
        <v>0.1915624616035633</v>
      </c>
      <c r="F137" s="46">
        <f t="shared" si="21"/>
        <v>0.12956410586054745</v>
      </c>
      <c r="G137" s="46">
        <f t="shared" si="21"/>
        <v>6.064236217826708E-2</v>
      </c>
      <c r="H137" s="46">
        <f t="shared" si="21"/>
        <v>3.9373387773225903E-2</v>
      </c>
      <c r="I137" s="46">
        <f t="shared" si="21"/>
        <v>2.2288282259733099E-2</v>
      </c>
      <c r="J137" s="46">
        <f t="shared" si="21"/>
        <v>1.0847846861676457E-2</v>
      </c>
    </row>
    <row r="138" spans="1:32" x14ac:dyDescent="0.35">
      <c r="B138" s="127" t="s">
        <v>62</v>
      </c>
      <c r="C138" s="53">
        <f t="shared" ref="C138:J138" si="22">IFERROR(C131/SUM($C131:$J131),"-")</f>
        <v>0.30262684120999411</v>
      </c>
      <c r="D138" s="52">
        <f t="shared" si="22"/>
        <v>0.26045335463391006</v>
      </c>
      <c r="E138" s="52">
        <f t="shared" si="22"/>
        <v>0.19720471316648797</v>
      </c>
      <c r="F138" s="52">
        <f t="shared" si="22"/>
        <v>0.12876860868881426</v>
      </c>
      <c r="G138" s="52">
        <f t="shared" si="22"/>
        <v>6.201199399058855E-2</v>
      </c>
      <c r="H138" s="52">
        <f t="shared" si="22"/>
        <v>2.640085091941511E-2</v>
      </c>
      <c r="I138" s="52">
        <f t="shared" si="22"/>
        <v>1.4922543984173557E-2</v>
      </c>
      <c r="J138" s="52">
        <f t="shared" si="22"/>
        <v>7.6110934066161455E-3</v>
      </c>
    </row>
    <row r="139" spans="1:32" x14ac:dyDescent="0.35">
      <c r="B139" s="128" t="s">
        <v>63</v>
      </c>
      <c r="C139" s="54">
        <f t="shared" ref="C139:J139" si="23">IFERROR(C132/SUM($C132:$J132),"-")</f>
        <v>0.2295758132965576</v>
      </c>
      <c r="D139" s="46">
        <f t="shared" si="23"/>
        <v>0.25170365336655587</v>
      </c>
      <c r="E139" s="46">
        <f t="shared" si="23"/>
        <v>0.21224347486214656</v>
      </c>
      <c r="F139" s="46">
        <f t="shared" si="23"/>
        <v>0.15275362705059106</v>
      </c>
      <c r="G139" s="46">
        <f t="shared" si="23"/>
        <v>7.4300073062889604E-2</v>
      </c>
      <c r="H139" s="46">
        <f t="shared" si="23"/>
        <v>4.5018732081270808E-2</v>
      </c>
      <c r="I139" s="46">
        <f t="shared" si="23"/>
        <v>2.6294645533947596E-2</v>
      </c>
      <c r="J139" s="46">
        <f t="shared" si="23"/>
        <v>8.109980746040947E-3</v>
      </c>
    </row>
    <row r="140" spans="1:32" x14ac:dyDescent="0.35">
      <c r="B140" s="127" t="s">
        <v>64</v>
      </c>
      <c r="C140" s="53">
        <f t="shared" ref="C140:J140" si="24">IFERROR(C133/SUM($C133:$J133),"-")</f>
        <v>0.22251185251323585</v>
      </c>
      <c r="D140" s="52">
        <f t="shared" si="24"/>
        <v>0.19788256894578654</v>
      </c>
      <c r="E140" s="52">
        <f t="shared" si="24"/>
        <v>0.22305874067832843</v>
      </c>
      <c r="F140" s="52">
        <f t="shared" si="24"/>
        <v>0.14392846992542663</v>
      </c>
      <c r="G140" s="52">
        <f t="shared" si="24"/>
        <v>8.674515524591607E-2</v>
      </c>
      <c r="H140" s="52">
        <f t="shared" si="24"/>
        <v>5.5224839346571256E-2</v>
      </c>
      <c r="I140" s="52">
        <f t="shared" si="24"/>
        <v>4.8186923879827467E-2</v>
      </c>
      <c r="J140" s="52">
        <f t="shared" si="24"/>
        <v>2.2461449464907756E-2</v>
      </c>
    </row>
    <row r="141" spans="1:32" ht="15" thickBot="1" x14ac:dyDescent="0.4">
      <c r="B141" s="306" t="s">
        <v>234</v>
      </c>
      <c r="C141" s="84">
        <f t="shared" ref="C141:J141" si="25">IFERROR(C134/SUM($C134:$J134),"-")</f>
        <v>0.2481620262770953</v>
      </c>
      <c r="D141" s="84">
        <f t="shared" si="25"/>
        <v>0.20575819380543567</v>
      </c>
      <c r="E141" s="84">
        <f t="shared" si="25"/>
        <v>0.21361602554981107</v>
      </c>
      <c r="F141" s="84">
        <f t="shared" si="25"/>
        <v>0.14142516087210866</v>
      </c>
      <c r="G141" s="84">
        <f t="shared" si="25"/>
        <v>8.0570443801483024E-2</v>
      </c>
      <c r="H141" s="84">
        <f t="shared" si="25"/>
        <v>4.5328779901658525E-2</v>
      </c>
      <c r="I141" s="84">
        <f t="shared" si="25"/>
        <v>4.1692358772470711E-2</v>
      </c>
      <c r="J141" s="84">
        <f t="shared" si="25"/>
        <v>2.3447011019937073E-2</v>
      </c>
    </row>
    <row r="142" spans="1:32" x14ac:dyDescent="0.35">
      <c r="C142" s="15"/>
      <c r="D142" s="15"/>
      <c r="E142" s="15"/>
      <c r="F142" s="15"/>
      <c r="G142" s="15"/>
      <c r="H142" s="15"/>
      <c r="I142" s="15"/>
      <c r="J142" s="15"/>
    </row>
    <row r="143" spans="1:32" ht="16.5" x14ac:dyDescent="0.35">
      <c r="A143" t="s">
        <v>232</v>
      </c>
    </row>
    <row r="144" spans="1:32" x14ac:dyDescent="0.35">
      <c r="A144" s="5"/>
      <c r="R144" s="15"/>
      <c r="S144" s="15"/>
      <c r="T144" s="15"/>
      <c r="U144" s="15"/>
      <c r="V144" s="15"/>
      <c r="W144" s="15"/>
      <c r="X144" s="15"/>
      <c r="Y144" s="15"/>
      <c r="Z144" s="15"/>
      <c r="AA144" s="15"/>
      <c r="AB144" s="15"/>
      <c r="AC144" s="15"/>
      <c r="AD144" s="15"/>
      <c r="AE144" s="15"/>
      <c r="AF144" s="15"/>
    </row>
    <row r="145" spans="2:17" x14ac:dyDescent="0.35">
      <c r="C145" s="417" t="str">
        <f>$A$1</f>
        <v>Scotland</v>
      </c>
      <c r="D145" s="418"/>
      <c r="E145" s="418"/>
      <c r="F145" s="418"/>
      <c r="G145" s="418"/>
      <c r="H145" s="418"/>
      <c r="I145" s="418"/>
      <c r="J145" s="418"/>
      <c r="K145" s="418"/>
      <c r="L145" s="418"/>
      <c r="M145" s="418"/>
      <c r="N145" s="418"/>
      <c r="O145" s="418"/>
      <c r="P145" s="418"/>
      <c r="Q145" s="418"/>
    </row>
    <row r="146" spans="2:17" ht="15" customHeight="1" x14ac:dyDescent="0.35">
      <c r="B146" s="7"/>
      <c r="C146" s="434" t="s">
        <v>99</v>
      </c>
      <c r="D146" s="435"/>
      <c r="E146" s="435"/>
      <c r="F146" s="435"/>
      <c r="G146" s="435"/>
      <c r="H146" s="435"/>
      <c r="I146" s="435"/>
      <c r="J146" s="436"/>
      <c r="K146" s="435" t="s">
        <v>100</v>
      </c>
      <c r="L146" s="435"/>
      <c r="M146" s="435"/>
      <c r="N146" s="435"/>
      <c r="O146" s="435"/>
      <c r="P146" s="435"/>
      <c r="Q146" s="435"/>
    </row>
    <row r="147" spans="2:17" ht="15" customHeight="1" x14ac:dyDescent="0.35">
      <c r="B147" s="7"/>
      <c r="C147" s="432" t="s">
        <v>101</v>
      </c>
      <c r="D147" s="433"/>
      <c r="E147" s="433"/>
      <c r="F147" s="433"/>
      <c r="G147" s="433" t="s">
        <v>102</v>
      </c>
      <c r="H147" s="433"/>
      <c r="I147" s="433"/>
      <c r="J147" s="9"/>
      <c r="K147" s="416" t="s">
        <v>103</v>
      </c>
      <c r="L147" s="416"/>
      <c r="M147" s="416"/>
      <c r="N147" s="416" t="s">
        <v>104</v>
      </c>
      <c r="O147" s="416"/>
      <c r="P147" s="416"/>
      <c r="Q147" s="7"/>
    </row>
    <row r="148" spans="2:17" ht="53" thickBot="1" x14ac:dyDescent="0.4">
      <c r="B148" s="8" t="s">
        <v>49</v>
      </c>
      <c r="C148" s="101" t="s">
        <v>224</v>
      </c>
      <c r="D148" s="102" t="s">
        <v>225</v>
      </c>
      <c r="E148" s="102" t="s">
        <v>226</v>
      </c>
      <c r="F148" s="103" t="s">
        <v>105</v>
      </c>
      <c r="G148" s="104" t="s">
        <v>106</v>
      </c>
      <c r="H148" s="102" t="s">
        <v>227</v>
      </c>
      <c r="I148" s="105" t="s">
        <v>107</v>
      </c>
      <c r="J148" s="106" t="s">
        <v>108</v>
      </c>
      <c r="K148" s="102" t="s">
        <v>109</v>
      </c>
      <c r="L148" s="102" t="s">
        <v>110</v>
      </c>
      <c r="M148" s="103" t="s">
        <v>111</v>
      </c>
      <c r="N148" s="104" t="s">
        <v>112</v>
      </c>
      <c r="O148" s="102" t="s">
        <v>113</v>
      </c>
      <c r="P148" s="105" t="s">
        <v>114</v>
      </c>
      <c r="Q148" s="107" t="s">
        <v>115</v>
      </c>
    </row>
    <row r="149" spans="2:17" x14ac:dyDescent="0.35">
      <c r="B149" s="75" t="s">
        <v>78</v>
      </c>
      <c r="C149" s="86"/>
      <c r="D149" s="87"/>
      <c r="E149" s="87"/>
      <c r="F149" s="90"/>
      <c r="G149" s="91"/>
      <c r="H149" s="87"/>
      <c r="I149" s="92"/>
      <c r="J149" s="209"/>
      <c r="K149" s="87"/>
      <c r="L149" s="87"/>
      <c r="M149" s="90"/>
      <c r="N149" s="91"/>
      <c r="O149" s="87"/>
      <c r="P149" s="92"/>
      <c r="Q149" s="165"/>
    </row>
    <row r="150" spans="2:17" x14ac:dyDescent="0.35">
      <c r="B150" s="127" t="s">
        <v>61</v>
      </c>
      <c r="C150" s="69">
        <v>8123.1750000000002</v>
      </c>
      <c r="D150" s="70">
        <v>747</v>
      </c>
      <c r="E150" s="70">
        <v>555.81500000000005</v>
      </c>
      <c r="F150" s="95">
        <v>13030.99</v>
      </c>
      <c r="G150" s="93">
        <v>7376.0569999999998</v>
      </c>
      <c r="H150" s="70">
        <v>1035.5999999999999</v>
      </c>
      <c r="I150" s="97">
        <v>12002.656999999999</v>
      </c>
      <c r="J150" s="89">
        <f>SUM(F150,I150)</f>
        <v>25033.646999999997</v>
      </c>
      <c r="K150" s="70">
        <v>34748.427000000003</v>
      </c>
      <c r="L150" s="70">
        <v>4475.6959999999999</v>
      </c>
      <c r="M150" s="100">
        <f>SUM(K150:L150)</f>
        <v>39224.123000000007</v>
      </c>
      <c r="N150" s="93">
        <v>16484.688999999998</v>
      </c>
      <c r="O150" s="70">
        <v>6038.2250000000004</v>
      </c>
      <c r="P150" s="99">
        <f>SUM(N150:O150)</f>
        <v>22522.913999999997</v>
      </c>
      <c r="Q150" s="88">
        <f>SUM(M150,P150)</f>
        <v>61747.037000000004</v>
      </c>
    </row>
    <row r="151" spans="2:17" x14ac:dyDescent="0.35">
      <c r="B151" s="128" t="s">
        <v>62</v>
      </c>
      <c r="C151" s="72">
        <v>2379</v>
      </c>
      <c r="D151" s="73">
        <v>220</v>
      </c>
      <c r="E151" s="73">
        <v>347</v>
      </c>
      <c r="F151" s="170">
        <v>14265.74</v>
      </c>
      <c r="G151" s="171">
        <v>2646</v>
      </c>
      <c r="H151" s="73">
        <v>573</v>
      </c>
      <c r="I151" s="172">
        <v>15043.915000000001</v>
      </c>
      <c r="J151" s="173">
        <f t="shared" ref="J151:J154" si="26">SUM(F151,I151)</f>
        <v>29309.654999999999</v>
      </c>
      <c r="K151" s="73">
        <v>42961.415000000001</v>
      </c>
      <c r="L151" s="73">
        <v>6355.1549999999997</v>
      </c>
      <c r="M151" s="174">
        <f t="shared" ref="M151:M154" si="27">SUM(K151:L151)</f>
        <v>49316.57</v>
      </c>
      <c r="N151" s="171">
        <v>19132.064999999999</v>
      </c>
      <c r="O151" s="73">
        <v>8705.7250000000004</v>
      </c>
      <c r="P151" s="175">
        <f t="shared" ref="P151:P154" si="28">SUM(N151:O151)</f>
        <v>27837.79</v>
      </c>
      <c r="Q151" s="176">
        <f t="shared" ref="Q151:Q154" si="29">SUM(M151,P151)</f>
        <v>77154.36</v>
      </c>
    </row>
    <row r="152" spans="2:17" x14ac:dyDescent="0.35">
      <c r="B152" s="127" t="s">
        <v>63</v>
      </c>
      <c r="C152" s="69">
        <v>3988.99</v>
      </c>
      <c r="D152" s="70">
        <v>1068.1600000000001</v>
      </c>
      <c r="E152" s="70">
        <v>812.22</v>
      </c>
      <c r="F152" s="95">
        <v>17188.150000000001</v>
      </c>
      <c r="G152" s="93">
        <v>3174.78</v>
      </c>
      <c r="H152" s="70">
        <v>557.02</v>
      </c>
      <c r="I152" s="97">
        <v>17643.61</v>
      </c>
      <c r="J152" s="89">
        <f t="shared" si="26"/>
        <v>34831.760000000002</v>
      </c>
      <c r="K152" s="70">
        <v>48757.13</v>
      </c>
      <c r="L152" s="70">
        <v>5890.11</v>
      </c>
      <c r="M152" s="100">
        <f t="shared" si="27"/>
        <v>54647.24</v>
      </c>
      <c r="N152" s="93">
        <v>22058.71</v>
      </c>
      <c r="O152" s="70">
        <v>7272.8</v>
      </c>
      <c r="P152" s="99">
        <f t="shared" si="28"/>
        <v>29331.51</v>
      </c>
      <c r="Q152" s="88">
        <f t="shared" si="29"/>
        <v>83978.75</v>
      </c>
    </row>
    <row r="153" spans="2:17" x14ac:dyDescent="0.35">
      <c r="B153" s="128" t="s">
        <v>64</v>
      </c>
      <c r="C153" s="72">
        <v>1947.97</v>
      </c>
      <c r="D153" s="73">
        <v>631.44000000000005</v>
      </c>
      <c r="E153" s="73">
        <v>354.93</v>
      </c>
      <c r="F153" s="170">
        <v>17226.6924</v>
      </c>
      <c r="G153" s="171">
        <v>4393.8450000000003</v>
      </c>
      <c r="H153" s="73">
        <v>1465.3</v>
      </c>
      <c r="I153" s="172">
        <v>16461.379200000003</v>
      </c>
      <c r="J153" s="173">
        <f t="shared" si="26"/>
        <v>33688.071600000003</v>
      </c>
      <c r="K153" s="73">
        <v>56446.138200000001</v>
      </c>
      <c r="L153" s="73">
        <v>6480.6152000000002</v>
      </c>
      <c r="M153" s="174">
        <f t="shared" si="27"/>
        <v>62926.753400000001</v>
      </c>
      <c r="N153" s="171">
        <v>18603.768199999999</v>
      </c>
      <c r="O153" s="73">
        <v>7324.6827999999996</v>
      </c>
      <c r="P153" s="175">
        <f t="shared" si="28"/>
        <v>25928.450999999997</v>
      </c>
      <c r="Q153" s="176">
        <f t="shared" si="29"/>
        <v>88855.204400000002</v>
      </c>
    </row>
    <row r="154" spans="2:17" x14ac:dyDescent="0.35">
      <c r="B154" s="41" t="s">
        <v>234</v>
      </c>
      <c r="C154" s="76">
        <v>6482</v>
      </c>
      <c r="D154" s="77">
        <v>743</v>
      </c>
      <c r="E154" s="77">
        <v>306</v>
      </c>
      <c r="F154" s="313">
        <v>22395</v>
      </c>
      <c r="G154" s="314">
        <v>7526</v>
      </c>
      <c r="H154" s="77">
        <v>1883</v>
      </c>
      <c r="I154" s="315">
        <v>20378</v>
      </c>
      <c r="J154" s="316">
        <f t="shared" si="26"/>
        <v>42773</v>
      </c>
      <c r="K154" s="77">
        <v>47737</v>
      </c>
      <c r="L154" s="77">
        <v>9033</v>
      </c>
      <c r="M154" s="317">
        <f t="shared" si="27"/>
        <v>56770</v>
      </c>
      <c r="N154" s="314">
        <v>19475</v>
      </c>
      <c r="O154" s="77">
        <v>11036</v>
      </c>
      <c r="P154" s="318">
        <f t="shared" si="28"/>
        <v>30511</v>
      </c>
      <c r="Q154" s="319">
        <f t="shared" si="29"/>
        <v>87281</v>
      </c>
    </row>
    <row r="155" spans="2:17" x14ac:dyDescent="0.35">
      <c r="B155" s="5" t="s">
        <v>79</v>
      </c>
      <c r="C155" s="86"/>
      <c r="D155" s="87"/>
      <c r="E155" s="87"/>
      <c r="F155" s="90"/>
      <c r="G155" s="91"/>
      <c r="H155" s="87"/>
      <c r="I155" s="92"/>
      <c r="J155" s="209"/>
      <c r="K155" s="87"/>
      <c r="L155" s="87"/>
      <c r="M155" s="90"/>
      <c r="N155" s="91"/>
      <c r="O155" s="87"/>
      <c r="P155" s="92"/>
      <c r="Q155" s="165"/>
    </row>
    <row r="156" spans="2:17" x14ac:dyDescent="0.35">
      <c r="B156" s="127" t="s">
        <v>61</v>
      </c>
      <c r="C156" s="53">
        <f>IFERROR(C150/SUM($J150,$Q150),"-")</f>
        <v>9.360579596261305E-2</v>
      </c>
      <c r="D156" s="52">
        <f t="shared" ref="D156:Q156" si="30">IFERROR(D150/SUM($J150,$Q150),"-")</f>
        <v>8.6079063400790884E-3</v>
      </c>
      <c r="E156" s="52">
        <f t="shared" si="30"/>
        <v>6.4048239121968662E-3</v>
      </c>
      <c r="F156" s="96">
        <f t="shared" si="30"/>
        <v>0.15016002869947417</v>
      </c>
      <c r="G156" s="94">
        <f t="shared" si="30"/>
        <v>8.499652987293807E-2</v>
      </c>
      <c r="H156" s="52">
        <f t="shared" si="30"/>
        <v>1.1933531199177916E-2</v>
      </c>
      <c r="I156" s="98">
        <f t="shared" si="30"/>
        <v>0.13831023733346004</v>
      </c>
      <c r="J156" s="249">
        <f t="shared" si="30"/>
        <v>0.28847026603293419</v>
      </c>
      <c r="K156" s="52">
        <f t="shared" si="30"/>
        <v>0.4004166065342375</v>
      </c>
      <c r="L156" s="52">
        <f t="shared" si="30"/>
        <v>5.1574795146809391E-2</v>
      </c>
      <c r="M156" s="96">
        <f t="shared" si="30"/>
        <v>0.45199140168104696</v>
      </c>
      <c r="N156" s="94">
        <f t="shared" si="30"/>
        <v>0.18995804411958769</v>
      </c>
      <c r="O156" s="52">
        <f t="shared" si="30"/>
        <v>6.9580288166431137E-2</v>
      </c>
      <c r="P156" s="98">
        <f t="shared" si="30"/>
        <v>0.2595383322860188</v>
      </c>
      <c r="Q156" s="251">
        <f t="shared" si="30"/>
        <v>0.71152973396706576</v>
      </c>
    </row>
    <row r="157" spans="2:17" x14ac:dyDescent="0.35">
      <c r="B157" s="128" t="s">
        <v>62</v>
      </c>
      <c r="C157" s="54">
        <f t="shared" ref="C157:Q157" si="31">IFERROR(C151/SUM($J151,$Q151),"-")</f>
        <v>2.2345578456720798E-2</v>
      </c>
      <c r="D157" s="46">
        <f t="shared" si="31"/>
        <v>2.0664259186542982E-3</v>
      </c>
      <c r="E157" s="46">
        <f t="shared" si="31"/>
        <v>3.2593172444229162E-3</v>
      </c>
      <c r="F157" s="178">
        <f t="shared" si="31"/>
        <v>0.13399588583992442</v>
      </c>
      <c r="G157" s="179">
        <f t="shared" si="31"/>
        <v>2.4853468094360336E-2</v>
      </c>
      <c r="H157" s="46">
        <f t="shared" si="31"/>
        <v>5.3821002335859682E-3</v>
      </c>
      <c r="I157" s="180">
        <f t="shared" si="31"/>
        <v>0.14130516306378263</v>
      </c>
      <c r="J157" s="250">
        <f t="shared" si="31"/>
        <v>0.27530104890370705</v>
      </c>
      <c r="K157" s="46">
        <f t="shared" si="31"/>
        <v>0.40352991571847069</v>
      </c>
      <c r="L157" s="46">
        <f t="shared" si="31"/>
        <v>5.9692986404842989E-2</v>
      </c>
      <c r="M157" s="178">
        <f t="shared" si="31"/>
        <v>0.46322290212331368</v>
      </c>
      <c r="N157" s="179">
        <f t="shared" si="31"/>
        <v>0.17970452269717613</v>
      </c>
      <c r="O157" s="46">
        <f t="shared" si="31"/>
        <v>8.1771526275803141E-2</v>
      </c>
      <c r="P157" s="180">
        <f t="shared" si="31"/>
        <v>0.26147604897297927</v>
      </c>
      <c r="Q157" s="177">
        <f t="shared" si="31"/>
        <v>0.72469895109629301</v>
      </c>
    </row>
    <row r="158" spans="2:17" x14ac:dyDescent="0.35">
      <c r="B158" s="127" t="s">
        <v>63</v>
      </c>
      <c r="C158" s="53">
        <f t="shared" ref="C158:Q158" si="32">IFERROR(C152/SUM($J152,$Q152),"-")</f>
        <v>3.3574386643067181E-2</v>
      </c>
      <c r="D158" s="52">
        <f t="shared" si="32"/>
        <v>8.9904504239566013E-3</v>
      </c>
      <c r="E158" s="52">
        <f t="shared" si="32"/>
        <v>6.8362638961822486E-3</v>
      </c>
      <c r="F158" s="96">
        <f t="shared" si="32"/>
        <v>0.14466859876285357</v>
      </c>
      <c r="G158" s="94">
        <f t="shared" si="32"/>
        <v>2.6721373386916696E-2</v>
      </c>
      <c r="H158" s="52">
        <f t="shared" si="32"/>
        <v>4.6883057736222152E-3</v>
      </c>
      <c r="I158" s="98">
        <f t="shared" si="32"/>
        <v>0.14850209800462938</v>
      </c>
      <c r="J158" s="249">
        <f t="shared" si="32"/>
        <v>0.29317069676748292</v>
      </c>
      <c r="K158" s="52">
        <f t="shared" si="32"/>
        <v>0.41037724692874389</v>
      </c>
      <c r="L158" s="52">
        <f t="shared" si="32"/>
        <v>4.9575664644483042E-2</v>
      </c>
      <c r="M158" s="96">
        <f t="shared" si="32"/>
        <v>0.45995291157322693</v>
      </c>
      <c r="N158" s="94">
        <f t="shared" si="32"/>
        <v>0.18566295187185036</v>
      </c>
      <c r="O158" s="52">
        <f t="shared" si="32"/>
        <v>6.1213439787439677E-2</v>
      </c>
      <c r="P158" s="98">
        <f t="shared" si="32"/>
        <v>0.24687639165929004</v>
      </c>
      <c r="Q158" s="251">
        <f t="shared" si="32"/>
        <v>0.70682930323251703</v>
      </c>
    </row>
    <row r="159" spans="2:17" x14ac:dyDescent="0.35">
      <c r="B159" s="128" t="s">
        <v>64</v>
      </c>
      <c r="C159" s="54">
        <f t="shared" ref="C159:Q159" si="33">IFERROR(C153/SUM($J153,$Q153),"-")</f>
        <v>1.5896180219631142E-2</v>
      </c>
      <c r="D159" s="46">
        <f t="shared" si="33"/>
        <v>5.152791900226333E-3</v>
      </c>
      <c r="E159" s="46">
        <f t="shared" si="33"/>
        <v>2.8963645463501398E-3</v>
      </c>
      <c r="F159" s="178">
        <f t="shared" si="33"/>
        <v>0.14057639849615247</v>
      </c>
      <c r="G159" s="179">
        <f t="shared" si="33"/>
        <v>3.5855455667759363E-2</v>
      </c>
      <c r="H159" s="46">
        <f t="shared" si="33"/>
        <v>1.1957408417904544E-2</v>
      </c>
      <c r="I159" s="180">
        <f t="shared" si="33"/>
        <v>0.1343311500828491</v>
      </c>
      <c r="J159" s="250">
        <f t="shared" si="33"/>
        <v>0.27490754857900157</v>
      </c>
      <c r="K159" s="46">
        <f t="shared" si="33"/>
        <v>0.46062207607376188</v>
      </c>
      <c r="L159" s="46">
        <f t="shared" si="33"/>
        <v>5.2884298604845517E-2</v>
      </c>
      <c r="M159" s="178">
        <f t="shared" si="33"/>
        <v>0.51350637467860738</v>
      </c>
      <c r="N159" s="179">
        <f t="shared" si="33"/>
        <v>0.15181386369987365</v>
      </c>
      <c r="O159" s="46">
        <f t="shared" si="33"/>
        <v>5.9772213042517314E-2</v>
      </c>
      <c r="P159" s="180">
        <f t="shared" si="33"/>
        <v>0.21158607674239094</v>
      </c>
      <c r="Q159" s="177">
        <f t="shared" si="33"/>
        <v>0.72509245142099832</v>
      </c>
    </row>
    <row r="160" spans="2:17" ht="15" thickBot="1" x14ac:dyDescent="0.4">
      <c r="B160" s="275" t="s">
        <v>234</v>
      </c>
      <c r="C160" s="346">
        <f t="shared" ref="C160:Q160" si="34">IFERROR(C154/SUM($J154,$Q154),"-")</f>
        <v>4.9840835345318101E-2</v>
      </c>
      <c r="D160" s="346">
        <f t="shared" si="34"/>
        <v>5.7130115182924017E-3</v>
      </c>
      <c r="E160" s="346">
        <f t="shared" si="34"/>
        <v>2.3528688083411507E-3</v>
      </c>
      <c r="F160" s="347">
        <f t="shared" si="34"/>
        <v>0.17219770249281069</v>
      </c>
      <c r="G160" s="346">
        <f t="shared" si="34"/>
        <v>5.7868270103187909E-2</v>
      </c>
      <c r="H160" s="346">
        <f t="shared" si="34"/>
        <v>1.44786011964261E-2</v>
      </c>
      <c r="I160" s="348">
        <f t="shared" si="34"/>
        <v>0.15668876005351623</v>
      </c>
      <c r="J160" s="349">
        <f t="shared" si="34"/>
        <v>0.32888646254632692</v>
      </c>
      <c r="K160" s="346">
        <f t="shared" si="34"/>
        <v>0.36705522321497225</v>
      </c>
      <c r="L160" s="346">
        <f t="shared" si="34"/>
        <v>6.9455764528580433E-2</v>
      </c>
      <c r="M160" s="347">
        <f t="shared" si="34"/>
        <v>0.43651098774355268</v>
      </c>
      <c r="N160" s="346">
        <f t="shared" si="34"/>
        <v>0.14974549033478401</v>
      </c>
      <c r="O160" s="346">
        <f t="shared" si="34"/>
        <v>8.4857059375336399E-2</v>
      </c>
      <c r="P160" s="350">
        <f t="shared" si="34"/>
        <v>0.2346025497101204</v>
      </c>
      <c r="Q160" s="349">
        <f t="shared" si="34"/>
        <v>0.67111353745367308</v>
      </c>
    </row>
    <row r="161" spans="1:21" x14ac:dyDescent="0.35">
      <c r="B161" s="128"/>
      <c r="C161" s="46"/>
      <c r="D161" s="46"/>
      <c r="E161" s="46"/>
      <c r="F161" s="46"/>
      <c r="G161" s="46"/>
      <c r="H161" s="181"/>
      <c r="I161" s="177"/>
      <c r="J161" s="46"/>
      <c r="K161" s="46"/>
      <c r="L161" s="46"/>
      <c r="M161" s="46"/>
      <c r="N161" s="46"/>
      <c r="O161" s="181"/>
      <c r="P161" s="177"/>
      <c r="U161" s="15"/>
    </row>
    <row r="162" spans="1:21" x14ac:dyDescent="0.35">
      <c r="A162" s="10" t="s">
        <v>116</v>
      </c>
      <c r="J162" s="15"/>
    </row>
    <row r="163" spans="1:21" x14ac:dyDescent="0.35">
      <c r="A163" s="10" t="s">
        <v>254</v>
      </c>
    </row>
    <row r="164" spans="1:21" x14ac:dyDescent="0.35">
      <c r="A164" s="10" t="s">
        <v>228</v>
      </c>
    </row>
    <row r="165" spans="1:21" x14ac:dyDescent="0.35">
      <c r="A165" s="10" t="s">
        <v>229</v>
      </c>
    </row>
    <row r="166" spans="1:21" x14ac:dyDescent="0.35">
      <c r="A166" s="10" t="s">
        <v>230</v>
      </c>
    </row>
    <row r="167" spans="1:21" x14ac:dyDescent="0.35">
      <c r="A167" s="10" t="s">
        <v>231</v>
      </c>
    </row>
    <row r="169" spans="1:21" x14ac:dyDescent="0.35">
      <c r="A169" s="10"/>
    </row>
  </sheetData>
  <mergeCells count="28">
    <mergeCell ref="A1:C1"/>
    <mergeCell ref="C14:D14"/>
    <mergeCell ref="C13:D13"/>
    <mergeCell ref="E13:H13"/>
    <mergeCell ref="K146:Q146"/>
    <mergeCell ref="C33:E33"/>
    <mergeCell ref="F33:H33"/>
    <mergeCell ref="C87:H87"/>
    <mergeCell ref="C108:F108"/>
    <mergeCell ref="C107:F107"/>
    <mergeCell ref="G108:J108"/>
    <mergeCell ref="G107:J107"/>
    <mergeCell ref="C147:F147"/>
    <mergeCell ref="G147:I147"/>
    <mergeCell ref="K147:M147"/>
    <mergeCell ref="N147:P147"/>
    <mergeCell ref="C34:E34"/>
    <mergeCell ref="F34:H34"/>
    <mergeCell ref="C146:J146"/>
    <mergeCell ref="C126:J126"/>
    <mergeCell ref="C51:J51"/>
    <mergeCell ref="C69:D69"/>
    <mergeCell ref="C68:D68"/>
    <mergeCell ref="E69:H69"/>
    <mergeCell ref="C125:J125"/>
    <mergeCell ref="C145:Q145"/>
    <mergeCell ref="E68:H68"/>
    <mergeCell ref="C88:H88"/>
  </mergeCells>
  <hyperlinks>
    <hyperlink ref="C5" location="Demographics!A11" display="Table C2.1" xr:uid="{B00CB0A6-4F1C-41FA-A463-CF281B2E94B1}"/>
    <hyperlink ref="C6" location="Demographics!A31" display="Table C2.2" xr:uid="{676C9183-1FE9-4490-8201-B26352526667}"/>
    <hyperlink ref="C7" location="Demographics!A66" display="Table C2.3" xr:uid="{D03A3245-E5C8-4025-BA33-51D0150905D2}"/>
    <hyperlink ref="C8" location="Demographics!A105" display="Table C2.4" xr:uid="{00310B47-E3B4-40CB-B21C-7929DBDCC938}"/>
    <hyperlink ref="C9" location="Demographics!A143" display="Table C2.5" xr:uid="{5664AB8E-C4B2-475B-B40F-3EB511623BE2}"/>
    <hyperlink ref="A3" location="Contents!A1" display="Return to Contents" xr:uid="{3B1AE9A5-DF3F-4A54-A19F-CC0CCBD4ABE8}"/>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20B52-7ED5-454A-98BA-937455A8CA42}">
  <dimension ref="A1:A2"/>
  <sheetViews>
    <sheetView topLeftCell="B1" workbookViewId="0">
      <selection activeCell="K14" sqref="K14"/>
    </sheetView>
  </sheetViews>
  <sheetFormatPr defaultRowHeight="14.5" x14ac:dyDescent="0.35"/>
  <cols>
    <col min="1" max="16384" width="8.7265625" style="2"/>
  </cols>
  <sheetData>
    <row r="1" spans="1:1" x14ac:dyDescent="0.35">
      <c r="A1" s="121" t="s">
        <v>17</v>
      </c>
    </row>
    <row r="2" spans="1:1" x14ac:dyDescent="0.35">
      <c r="A2" s="372" t="s">
        <v>311</v>
      </c>
    </row>
  </sheetData>
  <hyperlinks>
    <hyperlink ref="A1" location="Contents!A1" display="Return to Contents" xr:uid="{5239683B-80F1-44E4-923E-DBA1D1240087}"/>
  </hyperlink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71B61-2B42-4B7F-9D3B-F77D81011ED1}">
  <dimension ref="A1:O93"/>
  <sheetViews>
    <sheetView topLeftCell="B70" workbookViewId="0">
      <selection activeCell="C92" sqref="C92:E93"/>
    </sheetView>
  </sheetViews>
  <sheetFormatPr defaultRowHeight="14.5" x14ac:dyDescent="0.35"/>
  <cols>
    <col min="2" max="2" width="31.81640625" customWidth="1"/>
    <col min="3" max="8" width="14.453125" customWidth="1"/>
    <col min="9" max="9" width="11.36328125" bestFit="1" customWidth="1"/>
    <col min="13" max="13" width="12.26953125" bestFit="1" customWidth="1"/>
  </cols>
  <sheetData>
    <row r="1" spans="1:11" x14ac:dyDescent="0.35">
      <c r="A1" s="148" t="s">
        <v>10</v>
      </c>
    </row>
    <row r="2" spans="1:11" x14ac:dyDescent="0.35">
      <c r="A2" s="148"/>
    </row>
    <row r="3" spans="1:11" x14ac:dyDescent="0.35">
      <c r="B3" s="232"/>
      <c r="C3" s="235" t="s">
        <v>52</v>
      </c>
      <c r="D3" s="235" t="s">
        <v>53</v>
      </c>
    </row>
    <row r="4" spans="1:11" x14ac:dyDescent="0.35">
      <c r="B4" s="238" t="s">
        <v>271</v>
      </c>
      <c r="C4" s="236">
        <f>'Demographics excluding NR'!C29</f>
        <v>0.42772952853598017</v>
      </c>
      <c r="D4" s="236">
        <f>'Demographics excluding NR'!D29</f>
        <v>0.57227047146401988</v>
      </c>
    </row>
    <row r="5" spans="1:11" x14ac:dyDescent="0.35">
      <c r="B5" s="234" t="s">
        <v>272</v>
      </c>
      <c r="C5" s="236">
        <f>'Demographics excluding NR'!E27</f>
        <v>0.429678848283499</v>
      </c>
      <c r="D5" s="236">
        <f>'Demographics excluding NR'!F27</f>
        <v>0.56699889258028802</v>
      </c>
    </row>
    <row r="6" spans="1:11" x14ac:dyDescent="0.35">
      <c r="B6" s="233"/>
      <c r="D6" s="164"/>
      <c r="E6" s="164"/>
    </row>
    <row r="7" spans="1:11" x14ac:dyDescent="0.35">
      <c r="A7" s="148" t="s">
        <v>274</v>
      </c>
      <c r="B7" s="233"/>
      <c r="D7" s="164"/>
      <c r="E7" s="164"/>
    </row>
    <row r="8" spans="1:11" x14ac:dyDescent="0.35">
      <c r="B8" s="233"/>
      <c r="D8" s="164"/>
      <c r="E8" s="164"/>
    </row>
    <row r="9" spans="1:11" x14ac:dyDescent="0.35">
      <c r="B9" s="232"/>
      <c r="C9" s="235" t="s">
        <v>67</v>
      </c>
      <c r="D9" s="235" t="s">
        <v>249</v>
      </c>
      <c r="E9" s="235" t="s">
        <v>70</v>
      </c>
    </row>
    <row r="10" spans="1:11" x14ac:dyDescent="0.35">
      <c r="B10" s="232" t="s">
        <v>63</v>
      </c>
      <c r="C10" s="236">
        <f>'Demographics excluding NR'!C47</f>
        <v>0.24033459634585161</v>
      </c>
      <c r="D10" s="236">
        <f>'Demographics excluding NR'!D47</f>
        <v>0.45603817812635034</v>
      </c>
      <c r="E10" s="236">
        <f>'Demographics excluding NR'!E47</f>
        <v>0.30362722552779808</v>
      </c>
    </row>
    <row r="11" spans="1:11" x14ac:dyDescent="0.35">
      <c r="B11" s="232" t="s">
        <v>64</v>
      </c>
      <c r="C11" s="236">
        <f>'Demographics excluding NR'!C48</f>
        <v>0.22239158299477235</v>
      </c>
      <c r="D11" s="236">
        <f>'Demographics excluding NR'!D48</f>
        <v>0.44094147679661788</v>
      </c>
      <c r="E11" s="236">
        <f>'Demographics excluding NR'!E48</f>
        <v>0.33666694020860966</v>
      </c>
    </row>
    <row r="12" spans="1:11" x14ac:dyDescent="0.35">
      <c r="B12" s="232" t="s">
        <v>234</v>
      </c>
      <c r="C12" s="236">
        <f>'Demographics excluding NR'!C49</f>
        <v>0.1996616430489376</v>
      </c>
      <c r="D12" s="236">
        <f>'Demographics excluding NR'!D49</f>
        <v>0.43571476612498511</v>
      </c>
      <c r="E12" s="236">
        <f>'Demographics excluding NR'!E49</f>
        <v>0.36462359082607726</v>
      </c>
    </row>
    <row r="13" spans="1:11" x14ac:dyDescent="0.35">
      <c r="B13" s="233"/>
      <c r="D13" s="164"/>
      <c r="E13" s="164"/>
    </row>
    <row r="14" spans="1:11" x14ac:dyDescent="0.35">
      <c r="A14" s="148" t="s">
        <v>12</v>
      </c>
      <c r="H14" s="231"/>
      <c r="K14" s="230"/>
    </row>
    <row r="15" spans="1:11" x14ac:dyDescent="0.35">
      <c r="H15" s="231"/>
      <c r="K15" s="230"/>
    </row>
    <row r="16" spans="1:11" ht="15" customHeight="1" x14ac:dyDescent="0.35">
      <c r="B16" s="232"/>
      <c r="C16" s="246" t="s">
        <v>80</v>
      </c>
      <c r="D16" s="246" t="s">
        <v>250</v>
      </c>
    </row>
    <row r="17" spans="1:7" x14ac:dyDescent="0.35">
      <c r="B17" s="238" t="s">
        <v>271</v>
      </c>
      <c r="C17" s="236">
        <f>'Demographics excluding NR'!C84</f>
        <v>0.93004870183290012</v>
      </c>
      <c r="D17" s="236">
        <f>'Demographics excluding NR'!D84</f>
        <v>6.995129816709994E-2</v>
      </c>
    </row>
    <row r="18" spans="1:7" x14ac:dyDescent="0.35">
      <c r="B18" s="234" t="s">
        <v>272</v>
      </c>
      <c r="C18" s="236">
        <f>'Demographics excluding NR'!E82</f>
        <v>0.97563676633444096</v>
      </c>
      <c r="D18" s="236">
        <f>'Demographics excluding NR'!F82</f>
        <v>2.32558139534884E-2</v>
      </c>
    </row>
    <row r="20" spans="1:7" x14ac:dyDescent="0.35">
      <c r="A20" s="148" t="s">
        <v>11</v>
      </c>
      <c r="E20" s="396"/>
    </row>
    <row r="21" spans="1:7" x14ac:dyDescent="0.35">
      <c r="B21" s="232"/>
      <c r="C21" s="246" t="s">
        <v>89</v>
      </c>
      <c r="D21" s="246" t="s">
        <v>251</v>
      </c>
      <c r="E21" s="246" t="s">
        <v>252</v>
      </c>
      <c r="F21" s="246" t="s">
        <v>253</v>
      </c>
    </row>
    <row r="22" spans="1:7" x14ac:dyDescent="0.35">
      <c r="B22" s="238" t="s">
        <v>271</v>
      </c>
      <c r="C22" s="236">
        <f>'Demographics excluding NR'!C123</f>
        <v>0.48582785006103552</v>
      </c>
      <c r="D22" s="236">
        <f>'Demographics excluding NR'!D123</f>
        <v>0.33429600738380921</v>
      </c>
      <c r="E22" s="236">
        <f>'Demographics excluding NR'!E123</f>
        <v>0.11854288861761991</v>
      </c>
      <c r="F22" s="236">
        <f>'Demographics excluding NR'!F123</f>
        <v>6.1333253937535359E-2</v>
      </c>
    </row>
    <row r="23" spans="1:7" x14ac:dyDescent="0.35">
      <c r="B23" s="234" t="s">
        <v>272</v>
      </c>
      <c r="C23" s="236">
        <f>'Demographics excluding NR'!G121</f>
        <v>5.8693244739756401E-2</v>
      </c>
      <c r="D23" s="236">
        <f>'Demographics excluding NR'!H121</f>
        <v>0.21262458471760801</v>
      </c>
      <c r="E23" s="236">
        <f>'Demographics excluding NR'!I121</f>
        <v>0.232558139534884</v>
      </c>
      <c r="F23" s="236">
        <f>'Demographics excluding NR'!J121</f>
        <v>0.47286821705426402</v>
      </c>
    </row>
    <row r="24" spans="1:7" x14ac:dyDescent="0.35">
      <c r="B24" s="233"/>
      <c r="C24" s="164"/>
      <c r="D24" s="164"/>
      <c r="E24" s="164"/>
      <c r="F24" s="164"/>
    </row>
    <row r="25" spans="1:7" x14ac:dyDescent="0.35">
      <c r="A25" s="393" t="s">
        <v>282</v>
      </c>
      <c r="B25" s="397"/>
      <c r="C25" s="397"/>
      <c r="D25" s="397"/>
      <c r="E25" s="370"/>
      <c r="F25" s="370"/>
    </row>
    <row r="26" spans="1:7" x14ac:dyDescent="0.35">
      <c r="A26" s="393"/>
      <c r="B26" s="397"/>
      <c r="C26" s="397"/>
      <c r="D26" s="397"/>
      <c r="E26" s="370"/>
      <c r="F26" s="370"/>
    </row>
    <row r="27" spans="1:7" x14ac:dyDescent="0.35">
      <c r="A27" s="393"/>
      <c r="B27" s="398"/>
      <c r="C27" s="398"/>
      <c r="D27" s="398" t="s">
        <v>278</v>
      </c>
      <c r="E27" s="398" t="s">
        <v>279</v>
      </c>
      <c r="F27" s="398" t="s">
        <v>159</v>
      </c>
    </row>
    <row r="28" spans="1:7" ht="43.5" x14ac:dyDescent="0.35">
      <c r="A28" s="370"/>
      <c r="B28" s="449" t="s">
        <v>64</v>
      </c>
      <c r="C28" s="399" t="s">
        <v>280</v>
      </c>
      <c r="D28" s="400">
        <f>'Demographics excluding NR'!F159</f>
        <v>0.14057639849615247</v>
      </c>
      <c r="E28" s="401">
        <f>'Demographics excluding NR'!I159</f>
        <v>0.1343311500828491</v>
      </c>
      <c r="F28" s="401">
        <f t="shared" ref="F28:F31" si="0">SUM(D28:E28)</f>
        <v>0.27490754857900157</v>
      </c>
    </row>
    <row r="29" spans="1:7" ht="43.5" x14ac:dyDescent="0.35">
      <c r="A29" s="370"/>
      <c r="B29" s="449"/>
      <c r="C29" s="399" t="s">
        <v>281</v>
      </c>
      <c r="D29" s="400">
        <f>'Demographics excluding NR'!M159</f>
        <v>0.51350637467860738</v>
      </c>
      <c r="E29" s="401">
        <f>'Demographics excluding NR'!P159</f>
        <v>0.21158607674239094</v>
      </c>
      <c r="F29" s="401">
        <f t="shared" si="0"/>
        <v>0.72509245142099832</v>
      </c>
    </row>
    <row r="30" spans="1:7" ht="43.5" x14ac:dyDescent="0.35">
      <c r="A30" s="370"/>
      <c r="B30" s="449" t="s">
        <v>234</v>
      </c>
      <c r="C30" s="399" t="s">
        <v>280</v>
      </c>
      <c r="D30" s="400">
        <f>'Demographics excluding NR'!F160</f>
        <v>0.17219770249281069</v>
      </c>
      <c r="E30" s="401">
        <f>'Demographics excluding NR'!I160</f>
        <v>0.15668876005351623</v>
      </c>
      <c r="F30" s="401">
        <f t="shared" si="0"/>
        <v>0.32888646254632692</v>
      </c>
    </row>
    <row r="31" spans="1:7" ht="43.5" x14ac:dyDescent="0.35">
      <c r="A31" s="370"/>
      <c r="B31" s="449"/>
      <c r="C31" s="399" t="s">
        <v>281</v>
      </c>
      <c r="D31" s="400">
        <f>'Demographics excluding NR'!M160</f>
        <v>0.43651098774355268</v>
      </c>
      <c r="E31" s="401">
        <f>'Demographics excluding NR'!P160</f>
        <v>0.2346025497101204</v>
      </c>
      <c r="F31" s="401">
        <f t="shared" si="0"/>
        <v>0.67111353745367308</v>
      </c>
      <c r="G31" s="164"/>
    </row>
    <row r="32" spans="1:7" x14ac:dyDescent="0.35">
      <c r="B32" s="233"/>
      <c r="C32" s="164"/>
      <c r="D32" s="164"/>
      <c r="E32" s="164"/>
      <c r="F32" s="164"/>
    </row>
    <row r="33" spans="1:10" x14ac:dyDescent="0.35">
      <c r="A33" s="148" t="s">
        <v>188</v>
      </c>
    </row>
    <row r="35" spans="1:10" x14ac:dyDescent="0.35">
      <c r="B35" s="232"/>
      <c r="C35" s="237" t="s">
        <v>63</v>
      </c>
      <c r="D35" s="237" t="s">
        <v>64</v>
      </c>
      <c r="E35" s="237" t="s">
        <v>234</v>
      </c>
    </row>
    <row r="36" spans="1:10" x14ac:dyDescent="0.35">
      <c r="B36" s="238" t="s">
        <v>120</v>
      </c>
      <c r="C36" s="239">
        <f>Debt!F12</f>
        <v>15311.18</v>
      </c>
      <c r="D36" s="239">
        <f>Debt!G12</f>
        <v>18876.820400000001</v>
      </c>
      <c r="E36" s="239">
        <f>Debt!H12</f>
        <v>25162</v>
      </c>
    </row>
    <row r="37" spans="1:10" x14ac:dyDescent="0.35">
      <c r="F37" s="230"/>
    </row>
    <row r="38" spans="1:10" x14ac:dyDescent="0.35">
      <c r="A38" s="148" t="s">
        <v>189</v>
      </c>
      <c r="F38" s="230"/>
    </row>
    <row r="39" spans="1:10" x14ac:dyDescent="0.35">
      <c r="F39" s="230"/>
    </row>
    <row r="40" spans="1:10" x14ac:dyDescent="0.35">
      <c r="B40" s="232"/>
      <c r="C40" s="237" t="s">
        <v>63</v>
      </c>
      <c r="D40" s="237" t="s">
        <v>64</v>
      </c>
      <c r="E40" s="237" t="s">
        <v>234</v>
      </c>
      <c r="F40" s="230"/>
    </row>
    <row r="41" spans="1:10" x14ac:dyDescent="0.35">
      <c r="B41" s="402" t="s">
        <v>121</v>
      </c>
      <c r="C41" s="240">
        <f>Debt!F13</f>
        <v>102539557.52767999</v>
      </c>
      <c r="D41" s="240">
        <f>Debt!G13</f>
        <v>134048916.65778001</v>
      </c>
      <c r="E41" s="240">
        <f>Debt!H13</f>
        <v>134592789.8387</v>
      </c>
      <c r="F41" s="230"/>
    </row>
    <row r="43" spans="1:10" x14ac:dyDescent="0.35">
      <c r="A43" t="s">
        <v>287</v>
      </c>
    </row>
    <row r="44" spans="1:10" x14ac:dyDescent="0.35">
      <c r="B44" s="232"/>
      <c r="C44" s="237" t="s">
        <v>63</v>
      </c>
      <c r="D44" s="237" t="s">
        <v>64</v>
      </c>
      <c r="E44" s="237" t="s">
        <v>234</v>
      </c>
      <c r="G44" s="232" t="s">
        <v>288</v>
      </c>
      <c r="H44" s="237" t="s">
        <v>63</v>
      </c>
      <c r="I44" s="237" t="s">
        <v>64</v>
      </c>
      <c r="J44" s="237" t="s">
        <v>234</v>
      </c>
    </row>
    <row r="45" spans="1:10" x14ac:dyDescent="0.35">
      <c r="B45" s="232" t="s">
        <v>127</v>
      </c>
      <c r="C45" s="404">
        <f>INDEX(Debt!$C$28:$H$39,MATCH('Chart Data'!$B45,Debt!$B$28:$B$39,0),MATCH('Chart Data'!C$44,Debt!$C$27:$H$27,0))</f>
        <v>23924675.912889998</v>
      </c>
      <c r="D45" s="404">
        <f>INDEX(Debt!$C$28:$H$39,MATCH('Chart Data'!$B45,Debt!$B$28:$B$39,0),MATCH('Chart Data'!D$44,Debt!$C$27:$H$27,0))</f>
        <v>18509174.379264999</v>
      </c>
      <c r="E45" s="404">
        <f>INDEX(Debt!$C$28:$H$39,MATCH('Chart Data'!$B45,Debt!$B$28:$B$39,0),MATCH('Chart Data'!E$44,Debt!$C$27:$H$27,0))</f>
        <v>22178896.209199999</v>
      </c>
      <c r="F45" s="230"/>
      <c r="G45" s="232" t="s">
        <v>127</v>
      </c>
      <c r="H45" s="406" t="str">
        <f t="shared" ref="H45:J48" si="1">CONCATENATE("£",ROUND(C45/1000000,1),"m")</f>
        <v>£23.9m</v>
      </c>
      <c r="I45" s="406" t="str">
        <f t="shared" si="1"/>
        <v>£18.5m</v>
      </c>
      <c r="J45" s="406" t="str">
        <f t="shared" si="1"/>
        <v>£22.2m</v>
      </c>
    </row>
    <row r="46" spans="1:10" x14ac:dyDescent="0.35">
      <c r="B46" s="232" t="s">
        <v>126</v>
      </c>
      <c r="C46" s="404">
        <f>INDEX(Debt!$C$28:$H$39,MATCH('Chart Data'!$B46,Debt!$B$28:$B$39,0),MATCH('Chart Data'!C$44,Debt!$C$27:$H$27,0))</f>
        <v>9845767.9155000001</v>
      </c>
      <c r="D46" s="404">
        <f>INDEX(Debt!$C$28:$H$39,MATCH('Chart Data'!$B46,Debt!$B$28:$B$39,0),MATCH('Chart Data'!D$44,Debt!$C$27:$H$27,0))</f>
        <v>14674960.793243</v>
      </c>
      <c r="E46" s="404">
        <f>INDEX(Debt!$C$28:$H$39,MATCH('Chart Data'!$B46,Debt!$B$28:$B$39,0),MATCH('Chart Data'!E$44,Debt!$C$27:$H$27,0))</f>
        <v>19142071.509</v>
      </c>
      <c r="F46" s="230"/>
      <c r="G46" s="232" t="s">
        <v>126</v>
      </c>
      <c r="H46" s="406" t="str">
        <f t="shared" si="1"/>
        <v>£9.8m</v>
      </c>
      <c r="I46" s="406" t="str">
        <f t="shared" si="1"/>
        <v>£14.7m</v>
      </c>
      <c r="J46" s="406" t="str">
        <f t="shared" si="1"/>
        <v>£19.1m</v>
      </c>
    </row>
    <row r="47" spans="1:10" x14ac:dyDescent="0.35">
      <c r="B47" s="232" t="s">
        <v>130</v>
      </c>
      <c r="C47" s="404">
        <f>INDEX(Debt!$C$28:$H$39,MATCH('Chart Data'!$B47,Debt!$B$28:$B$39,0),MATCH('Chart Data'!C$44,Debt!$C$27:$H$27,0))</f>
        <v>5269116.9512999998</v>
      </c>
      <c r="D47" s="404">
        <f>INDEX(Debt!$C$28:$H$39,MATCH('Chart Data'!$B47,Debt!$B$28:$B$39,0),MATCH('Chart Data'!D$44,Debt!$C$27:$H$27,0))</f>
        <v>7155142.9765309999</v>
      </c>
      <c r="E47" s="404">
        <f>INDEX(Debt!$C$28:$H$39,MATCH('Chart Data'!$B47,Debt!$B$28:$B$39,0),MATCH('Chart Data'!E$44,Debt!$C$27:$H$27,0))</f>
        <v>12435430.718</v>
      </c>
      <c r="F47" s="230"/>
      <c r="G47" s="232" t="s">
        <v>130</v>
      </c>
      <c r="H47" s="406" t="str">
        <f t="shared" si="1"/>
        <v>£5.3m</v>
      </c>
      <c r="I47" s="406" t="str">
        <f t="shared" si="1"/>
        <v>£7.2m</v>
      </c>
      <c r="J47" s="406" t="str">
        <f t="shared" si="1"/>
        <v>£12.4m</v>
      </c>
    </row>
    <row r="48" spans="1:10" x14ac:dyDescent="0.35">
      <c r="B48" s="232" t="s">
        <v>133</v>
      </c>
      <c r="C48" s="404">
        <f>INDEX(Debt!$C$28:$H$39,MATCH('Chart Data'!$B48,Debt!$B$28:$B$39,0),MATCH('Chart Data'!C$44,Debt!$C$27:$H$27,0))</f>
        <v>2819721.5892000003</v>
      </c>
      <c r="D48" s="404">
        <f>INDEX(Debt!$C$28:$H$39,MATCH('Chart Data'!$B48,Debt!$B$28:$B$39,0),MATCH('Chart Data'!D$44,Debt!$C$27:$H$27,0))</f>
        <v>4675127.2374949995</v>
      </c>
      <c r="E48" s="404">
        <f>INDEX(Debt!$C$28:$H$39,MATCH('Chart Data'!$B48,Debt!$B$28:$B$39,0),MATCH('Chart Data'!E$44,Debt!$C$27:$H$27,0))</f>
        <v>7461348.9900000002</v>
      </c>
      <c r="F48" s="230"/>
      <c r="G48" s="232" t="s">
        <v>133</v>
      </c>
      <c r="H48" s="406" t="str">
        <f t="shared" si="1"/>
        <v>£2.8m</v>
      </c>
      <c r="I48" s="406" t="str">
        <f t="shared" si="1"/>
        <v>£4.7m</v>
      </c>
      <c r="J48" s="406" t="str">
        <f t="shared" si="1"/>
        <v>£7.5m</v>
      </c>
    </row>
    <row r="49" spans="1:15" ht="15" customHeight="1" x14ac:dyDescent="0.35"/>
    <row r="50" spans="1:15" x14ac:dyDescent="0.35">
      <c r="A50" s="148" t="s">
        <v>13</v>
      </c>
    </row>
    <row r="52" spans="1:15" x14ac:dyDescent="0.35">
      <c r="B52" s="243"/>
      <c r="C52" s="241" t="s">
        <v>156</v>
      </c>
      <c r="D52" s="241" t="s">
        <v>157</v>
      </c>
      <c r="E52" s="241" t="s">
        <v>159</v>
      </c>
      <c r="G52" s="243" t="s">
        <v>288</v>
      </c>
      <c r="H52" s="241" t="s">
        <v>156</v>
      </c>
      <c r="I52" s="241" t="s">
        <v>157</v>
      </c>
      <c r="J52" s="241" t="s">
        <v>159</v>
      </c>
    </row>
    <row r="53" spans="1:15" x14ac:dyDescent="0.35">
      <c r="B53" s="241" t="s">
        <v>59</v>
      </c>
      <c r="C53" s="408">
        <f>Funding!C13</f>
        <v>14382414.17</v>
      </c>
      <c r="D53" s="408">
        <f>Funding!D13</f>
        <v>12300227.789999999</v>
      </c>
      <c r="E53" s="408">
        <f>Funding!E13</f>
        <v>26682641.960000001</v>
      </c>
      <c r="F53" s="403"/>
      <c r="G53" s="241" t="s">
        <v>59</v>
      </c>
      <c r="H53" s="406" t="str">
        <f>CONCATENATE("£",ROUND(C53/1000000,1),"m")</f>
        <v>£14.4m</v>
      </c>
      <c r="I53" s="406" t="str">
        <f t="shared" ref="I53:J53" si="2">CONCATENATE("£",ROUND(D53/1000000,1),"m")</f>
        <v>£12.3m</v>
      </c>
      <c r="J53" s="406" t="str">
        <f t="shared" si="2"/>
        <v>£26.7m</v>
      </c>
    </row>
    <row r="54" spans="1:15" x14ac:dyDescent="0.35">
      <c r="B54" s="241" t="s">
        <v>61</v>
      </c>
      <c r="C54" s="408">
        <f>Funding!C14</f>
        <v>14914416.17</v>
      </c>
      <c r="D54" s="408">
        <f>Funding!D14</f>
        <v>11198110.119999999</v>
      </c>
      <c r="E54" s="408">
        <f>Funding!E14</f>
        <v>26112526.289999999</v>
      </c>
      <c r="F54" s="403"/>
      <c r="G54" s="241" t="s">
        <v>61</v>
      </c>
      <c r="H54" s="406" t="str">
        <f t="shared" ref="H54:H58" si="3">CONCATENATE("£",ROUND(C54/1000000,1),"m")</f>
        <v>£14.9m</v>
      </c>
      <c r="I54" s="406" t="str">
        <f t="shared" ref="I54:I58" si="4">CONCATENATE("£",ROUND(D54/1000000,1),"m")</f>
        <v>£11.2m</v>
      </c>
      <c r="J54" s="406" t="str">
        <f t="shared" ref="J54:J58" si="5">CONCATENATE("£",ROUND(E54/1000000,1),"m")</f>
        <v>£26.1m</v>
      </c>
    </row>
    <row r="55" spans="1:15" x14ac:dyDescent="0.35">
      <c r="B55" s="242" t="s">
        <v>62</v>
      </c>
      <c r="C55" s="408">
        <f>Funding!C15</f>
        <v>15249183.859999999</v>
      </c>
      <c r="D55" s="408">
        <f>Funding!D15</f>
        <v>13035484.51</v>
      </c>
      <c r="E55" s="408">
        <f>Funding!E15</f>
        <v>28284668.369999997</v>
      </c>
      <c r="F55" s="403"/>
      <c r="G55" s="242" t="s">
        <v>62</v>
      </c>
      <c r="H55" s="406" t="str">
        <f t="shared" si="3"/>
        <v>£15.2m</v>
      </c>
      <c r="I55" s="406" t="str">
        <f t="shared" si="4"/>
        <v>£13m</v>
      </c>
      <c r="J55" s="406" t="str">
        <f t="shared" si="5"/>
        <v>£28.3m</v>
      </c>
    </row>
    <row r="56" spans="1:15" x14ac:dyDescent="0.35">
      <c r="B56" s="242" t="s">
        <v>63</v>
      </c>
      <c r="C56" s="408">
        <f>Funding!C16</f>
        <v>16210491.4</v>
      </c>
      <c r="D56" s="408">
        <f>Funding!D16</f>
        <v>11111460.699999999</v>
      </c>
      <c r="E56" s="408">
        <f>Funding!E16</f>
        <v>27321952.100000001</v>
      </c>
      <c r="F56" s="403"/>
      <c r="G56" s="242" t="s">
        <v>63</v>
      </c>
      <c r="H56" s="406" t="str">
        <f t="shared" si="3"/>
        <v>£16.2m</v>
      </c>
      <c r="I56" s="406" t="str">
        <f t="shared" si="4"/>
        <v>£11.1m</v>
      </c>
      <c r="J56" s="406" t="str">
        <f t="shared" si="5"/>
        <v>£27.3m</v>
      </c>
    </row>
    <row r="57" spans="1:15" x14ac:dyDescent="0.35">
      <c r="B57" s="242" t="s">
        <v>64</v>
      </c>
      <c r="C57" s="408">
        <f>Funding!C17</f>
        <v>13575361.609999999</v>
      </c>
      <c r="D57" s="408">
        <f>Funding!D17</f>
        <v>12048640.369999999</v>
      </c>
      <c r="E57" s="408">
        <f>Funding!E17</f>
        <v>25624001.979999997</v>
      </c>
      <c r="F57" s="403"/>
      <c r="G57" s="242" t="s">
        <v>64</v>
      </c>
      <c r="H57" s="406" t="str">
        <f t="shared" si="3"/>
        <v>£13.6m</v>
      </c>
      <c r="I57" s="406" t="str">
        <f t="shared" si="4"/>
        <v>£12m</v>
      </c>
      <c r="J57" s="406" t="str">
        <f t="shared" si="5"/>
        <v>£25.6m</v>
      </c>
    </row>
    <row r="58" spans="1:15" x14ac:dyDescent="0.35">
      <c r="B58" s="242" t="s">
        <v>234</v>
      </c>
      <c r="C58" s="408">
        <f>Funding!C18</f>
        <v>17867982.807016801</v>
      </c>
      <c r="D58" s="408">
        <f>Funding!D18</f>
        <v>10792643.050000001</v>
      </c>
      <c r="E58" s="408">
        <f>Funding!E18</f>
        <v>28660625.857016802</v>
      </c>
      <c r="F58" s="403"/>
      <c r="G58" s="242" t="s">
        <v>234</v>
      </c>
      <c r="H58" s="406" t="str">
        <f t="shared" si="3"/>
        <v>£17.9m</v>
      </c>
      <c r="I58" s="406" t="str">
        <f t="shared" si="4"/>
        <v>£10.8m</v>
      </c>
      <c r="J58" s="406" t="str">
        <f t="shared" si="5"/>
        <v>£28.7m</v>
      </c>
    </row>
    <row r="59" spans="1:15" x14ac:dyDescent="0.35">
      <c r="C59" s="230"/>
      <c r="D59" s="230"/>
      <c r="E59" s="230"/>
      <c r="M59" s="230"/>
      <c r="N59" s="230"/>
      <c r="O59" s="230"/>
    </row>
    <row r="60" spans="1:15" x14ac:dyDescent="0.35">
      <c r="A60" s="148" t="s">
        <v>14</v>
      </c>
      <c r="C60" s="230"/>
      <c r="D60" s="230"/>
      <c r="E60" s="230"/>
      <c r="M60" s="230"/>
      <c r="N60" s="230"/>
      <c r="O60" s="230"/>
    </row>
    <row r="62" spans="1:15" x14ac:dyDescent="0.35">
      <c r="B62" s="450" t="s">
        <v>175</v>
      </c>
      <c r="C62" s="241" t="s">
        <v>59</v>
      </c>
      <c r="D62" s="244">
        <f>Volume!C12</f>
        <v>164415</v>
      </c>
    </row>
    <row r="63" spans="1:15" x14ac:dyDescent="0.35">
      <c r="B63" s="450"/>
      <c r="C63" s="241" t="s">
        <v>61</v>
      </c>
      <c r="D63" s="244">
        <f>Volume!C13</f>
        <v>244637</v>
      </c>
    </row>
    <row r="64" spans="1:15" x14ac:dyDescent="0.35">
      <c r="B64" s="450"/>
      <c r="C64" s="242" t="s">
        <v>62</v>
      </c>
      <c r="D64" s="244">
        <f>Volume!C14</f>
        <v>249108.245</v>
      </c>
    </row>
    <row r="65" spans="1:6" x14ac:dyDescent="0.35">
      <c r="B65" s="450"/>
      <c r="C65" s="242" t="s">
        <v>63</v>
      </c>
      <c r="D65" s="244">
        <f>Volume!C15</f>
        <v>209758.35</v>
      </c>
    </row>
    <row r="66" spans="1:6" x14ac:dyDescent="0.35">
      <c r="B66" s="450"/>
      <c r="C66" s="242" t="s">
        <v>64</v>
      </c>
      <c r="D66" s="244">
        <f>Volume!C16</f>
        <v>239265.0962</v>
      </c>
    </row>
    <row r="67" spans="1:6" x14ac:dyDescent="0.35">
      <c r="B67" s="450"/>
      <c r="C67" s="242" t="s">
        <v>234</v>
      </c>
      <c r="D67" s="244">
        <f>Volume!C17</f>
        <v>294666</v>
      </c>
      <c r="E67" s="230"/>
      <c r="F67" s="230"/>
    </row>
    <row r="68" spans="1:6" x14ac:dyDescent="0.35">
      <c r="B68" s="450" t="s">
        <v>176</v>
      </c>
      <c r="C68" s="241" t="s">
        <v>59</v>
      </c>
      <c r="D68" s="244">
        <f>Volume!D12</f>
        <v>99017</v>
      </c>
    </row>
    <row r="69" spans="1:6" x14ac:dyDescent="0.35">
      <c r="B69" s="450"/>
      <c r="C69" s="241" t="s">
        <v>61</v>
      </c>
      <c r="D69" s="244">
        <f>Volume!D13</f>
        <v>68653</v>
      </c>
    </row>
    <row r="70" spans="1:6" x14ac:dyDescent="0.35">
      <c r="B70" s="450"/>
      <c r="C70" s="242" t="s">
        <v>62</v>
      </c>
      <c r="D70" s="244">
        <f>Volume!D14</f>
        <v>104911.72500000001</v>
      </c>
    </row>
    <row r="71" spans="1:6" x14ac:dyDescent="0.35">
      <c r="B71" s="450"/>
      <c r="C71" s="242" t="s">
        <v>63</v>
      </c>
      <c r="D71" s="244">
        <f>Volume!D15</f>
        <v>138697.15</v>
      </c>
    </row>
    <row r="72" spans="1:6" x14ac:dyDescent="0.35">
      <c r="B72" s="450"/>
      <c r="C72" s="242" t="s">
        <v>64</v>
      </c>
      <c r="D72" s="244">
        <f>Volume!D16</f>
        <v>152456.50779999999</v>
      </c>
    </row>
    <row r="73" spans="1:6" x14ac:dyDescent="0.35">
      <c r="B73" s="450"/>
      <c r="C73" s="242" t="s">
        <v>234</v>
      </c>
      <c r="D73" s="244">
        <f>Volume!D17</f>
        <v>171339</v>
      </c>
      <c r="E73" s="230"/>
      <c r="F73" s="230"/>
    </row>
    <row r="75" spans="1:6" x14ac:dyDescent="0.35">
      <c r="A75" s="148" t="s">
        <v>302</v>
      </c>
    </row>
    <row r="76" spans="1:6" x14ac:dyDescent="0.35">
      <c r="B76" t="s">
        <v>177</v>
      </c>
      <c r="C76" t="s">
        <v>303</v>
      </c>
      <c r="D76" t="s">
        <v>179</v>
      </c>
      <c r="E76" t="s">
        <v>180</v>
      </c>
      <c r="F76" t="s">
        <v>98</v>
      </c>
    </row>
    <row r="77" spans="1:6" x14ac:dyDescent="0.35">
      <c r="B77" t="s">
        <v>59</v>
      </c>
      <c r="C77" s="164">
        <f>SUM(Volume!C42,Volume!F42,Volume!G42)</f>
        <v>8.452829842475619E-2</v>
      </c>
      <c r="D77" s="164">
        <f>Volume!D42</f>
        <v>0.59434948944485733</v>
      </c>
      <c r="E77" s="164">
        <f>Volume!E42</f>
        <v>0.3211222121303865</v>
      </c>
      <c r="F77" s="164">
        <f>Volume!H42</f>
        <v>0</v>
      </c>
    </row>
    <row r="78" spans="1:6" x14ac:dyDescent="0.35">
      <c r="B78" t="s">
        <v>61</v>
      </c>
      <c r="C78" s="164">
        <f>SUM(Volume!C43,Volume!F43,Volume!G43)</f>
        <v>0.14831417604122857</v>
      </c>
      <c r="D78" s="164">
        <f>Volume!D43</f>
        <v>0.55053212728463352</v>
      </c>
      <c r="E78" s="164">
        <f>Volume!E43</f>
        <v>0.30115369667413794</v>
      </c>
      <c r="F78" s="164">
        <f>Volume!H43</f>
        <v>0</v>
      </c>
    </row>
    <row r="79" spans="1:6" x14ac:dyDescent="0.35">
      <c r="B79" t="s">
        <v>62</v>
      </c>
      <c r="C79" s="164">
        <f>SUM(Volume!C44,Volume!F44,Volume!G44)</f>
        <v>9.938819120708732E-2</v>
      </c>
      <c r="D79" s="164">
        <f>Volume!D44</f>
        <v>0.48226513885989519</v>
      </c>
      <c r="E79" s="164">
        <f>Volume!E44</f>
        <v>0.38404099612667175</v>
      </c>
      <c r="F79" s="164">
        <f>Volume!H44</f>
        <v>3.4305673806345506E-2</v>
      </c>
    </row>
    <row r="80" spans="1:6" x14ac:dyDescent="0.35">
      <c r="B80" t="s">
        <v>63</v>
      </c>
      <c r="C80" s="164">
        <f>SUM(Volume!C45,Volume!F45,Volume!G45)</f>
        <v>0.54385205571755912</v>
      </c>
      <c r="D80" s="164">
        <f>Volume!D45</f>
        <v>2.1363051634758958E-2</v>
      </c>
      <c r="E80" s="164">
        <f>Volume!E45</f>
        <v>0.40405533440774993</v>
      </c>
      <c r="F80" s="164">
        <f>Volume!H45</f>
        <v>3.0729558239931655E-2</v>
      </c>
    </row>
    <row r="81" spans="1:10" x14ac:dyDescent="0.35">
      <c r="B81" t="s">
        <v>64</v>
      </c>
      <c r="C81" s="164">
        <f>SUM(Volume!C46,Volume!F46,Volume!G46)</f>
        <v>0.22685070467892493</v>
      </c>
      <c r="D81" s="164">
        <f>Volume!D46</f>
        <v>0.12384815969442295</v>
      </c>
      <c r="E81" s="164">
        <f>Volume!E46</f>
        <v>0.59453946515070866</v>
      </c>
      <c r="F81" s="164">
        <f>Volume!H46</f>
        <v>5.4761670475943408E-2</v>
      </c>
    </row>
    <row r="82" spans="1:10" x14ac:dyDescent="0.35">
      <c r="B82" t="s">
        <v>234</v>
      </c>
      <c r="C82" s="164">
        <f>SUM(Volume!C47,Volume!F47,Volume!G47)</f>
        <v>0.30424055317614462</v>
      </c>
      <c r="D82" s="164">
        <f>Volume!D47</f>
        <v>0.14860598852399901</v>
      </c>
      <c r="E82" s="164">
        <f>Volume!E47</f>
        <v>0.50718357173133255</v>
      </c>
      <c r="F82" s="164">
        <f>Volume!H47</f>
        <v>3.996988656852387E-2</v>
      </c>
    </row>
    <row r="84" spans="1:10" x14ac:dyDescent="0.35">
      <c r="A84" s="148" t="s">
        <v>15</v>
      </c>
    </row>
    <row r="86" spans="1:10" x14ac:dyDescent="0.35">
      <c r="B86" s="245"/>
      <c r="C86" s="235" t="s">
        <v>59</v>
      </c>
      <c r="D86" s="235" t="s">
        <v>61</v>
      </c>
      <c r="E86" s="235" t="s">
        <v>62</v>
      </c>
      <c r="F86" s="235" t="s">
        <v>63</v>
      </c>
      <c r="G86" s="235" t="s">
        <v>64</v>
      </c>
      <c r="H86" s="235" t="s">
        <v>234</v>
      </c>
    </row>
    <row r="87" spans="1:10" x14ac:dyDescent="0.35">
      <c r="B87" s="247" t="s">
        <v>190</v>
      </c>
      <c r="C87" s="248">
        <f>'Financial Gain'!C13</f>
        <v>301791232.73000002</v>
      </c>
      <c r="D87" s="248">
        <f>'Financial Gain'!D13</f>
        <v>318873119.22338003</v>
      </c>
      <c r="E87" s="248">
        <f>'Financial Gain'!E13</f>
        <v>375699600.13479996</v>
      </c>
      <c r="F87" s="248">
        <f>'Financial Gain'!F13</f>
        <v>315556037.99427497</v>
      </c>
      <c r="G87" s="248">
        <f>'Financial Gain'!G13</f>
        <v>275980808.93973899</v>
      </c>
      <c r="H87" s="248">
        <f>'Financial Gain'!H13</f>
        <v>330545745.58939999</v>
      </c>
      <c r="I87" s="230"/>
      <c r="J87" s="230"/>
    </row>
    <row r="88" spans="1:10" x14ac:dyDescent="0.35">
      <c r="I88" s="411"/>
    </row>
    <row r="89" spans="1:10" x14ac:dyDescent="0.35">
      <c r="A89" s="148" t="s">
        <v>191</v>
      </c>
    </row>
    <row r="90" spans="1:10" x14ac:dyDescent="0.35">
      <c r="A90" s="148"/>
    </row>
    <row r="91" spans="1:10" x14ac:dyDescent="0.35">
      <c r="B91" s="232"/>
      <c r="C91" s="232" t="s">
        <v>63</v>
      </c>
      <c r="D91" s="232" t="s">
        <v>64</v>
      </c>
      <c r="E91" s="232" t="s">
        <v>234</v>
      </c>
    </row>
    <row r="92" spans="1:10" x14ac:dyDescent="0.35">
      <c r="B92" s="245" t="s">
        <v>192</v>
      </c>
      <c r="C92" s="252">
        <f>'Local Authority Only'!C13</f>
        <v>16210491.4</v>
      </c>
      <c r="D92" s="252">
        <f>'Local Authority Only'!D13</f>
        <v>13575361.609999999</v>
      </c>
      <c r="E92" s="252">
        <f>'Local Authority Only'!E13</f>
        <v>17703276.807016801</v>
      </c>
    </row>
    <row r="93" spans="1:10" x14ac:dyDescent="0.35">
      <c r="B93" s="245" t="s">
        <v>187</v>
      </c>
      <c r="C93" s="252">
        <f>'Local Authority Only'!C28</f>
        <v>193655942.9172</v>
      </c>
      <c r="D93" s="252">
        <f>'Local Authority Only'!D28</f>
        <v>178128664.98576</v>
      </c>
      <c r="E93" s="252">
        <f>'Local Authority Only'!E28</f>
        <v>230619704.86999997</v>
      </c>
      <c r="F93" s="410"/>
    </row>
  </sheetData>
  <mergeCells count="4">
    <mergeCell ref="B28:B29"/>
    <mergeCell ref="B30:B31"/>
    <mergeCell ref="B62:B67"/>
    <mergeCell ref="B68:B73"/>
  </mergeCells>
  <phoneticPr fontId="10"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37AE8-6368-4AF4-ACE2-5A5577D6CFC9}">
  <dimension ref="A1:R50"/>
  <sheetViews>
    <sheetView topLeftCell="H38" workbookViewId="0">
      <selection activeCell="M50" sqref="M50"/>
    </sheetView>
  </sheetViews>
  <sheetFormatPr defaultRowHeight="14.5" x14ac:dyDescent="0.35"/>
  <cols>
    <col min="1" max="1" width="21.81640625" customWidth="1"/>
    <col min="16" max="16" width="10.81640625" bestFit="1" customWidth="1"/>
  </cols>
  <sheetData>
    <row r="1" spans="1:18" x14ac:dyDescent="0.35">
      <c r="B1" t="s">
        <v>298</v>
      </c>
      <c r="J1" t="s">
        <v>299</v>
      </c>
    </row>
    <row r="2" spans="1:18" x14ac:dyDescent="0.35">
      <c r="B2" s="451" t="s">
        <v>292</v>
      </c>
      <c r="C2" s="451"/>
      <c r="D2" s="451"/>
      <c r="E2" s="451"/>
      <c r="F2" s="451"/>
      <c r="G2" s="451"/>
      <c r="H2" s="451"/>
      <c r="K2" s="451" t="s">
        <v>292</v>
      </c>
      <c r="L2" s="451"/>
      <c r="M2" s="451"/>
    </row>
    <row r="3" spans="1:18" ht="43.5" x14ac:dyDescent="0.35">
      <c r="B3" s="407" t="s">
        <v>59</v>
      </c>
      <c r="C3" s="407" t="s">
        <v>61</v>
      </c>
      <c r="D3" s="407" t="s">
        <v>62</v>
      </c>
      <c r="E3" s="407" t="s">
        <v>63</v>
      </c>
      <c r="F3" s="407" t="s">
        <v>64</v>
      </c>
      <c r="G3" s="407" t="s">
        <v>234</v>
      </c>
      <c r="H3" s="392" t="s">
        <v>294</v>
      </c>
      <c r="K3" s="407" t="s">
        <v>64</v>
      </c>
      <c r="L3" s="407" t="s">
        <v>234</v>
      </c>
      <c r="M3" s="392" t="s">
        <v>295</v>
      </c>
      <c r="P3" s="407" t="s">
        <v>64</v>
      </c>
      <c r="Q3" s="407" t="s">
        <v>234</v>
      </c>
      <c r="R3" s="392" t="s">
        <v>295</v>
      </c>
    </row>
    <row r="4" spans="1:18" x14ac:dyDescent="0.35">
      <c r="A4" t="s">
        <v>0</v>
      </c>
      <c r="B4">
        <v>537413</v>
      </c>
      <c r="C4">
        <v>520009</v>
      </c>
      <c r="D4">
        <v>507591</v>
      </c>
      <c r="E4">
        <v>552161</v>
      </c>
      <c r="F4">
        <v>616089</v>
      </c>
      <c r="G4">
        <v>633390.81000000006</v>
      </c>
      <c r="H4" s="230">
        <f>(G4/B4)-1</f>
        <v>0.17859227447047243</v>
      </c>
      <c r="J4" t="s">
        <v>0</v>
      </c>
      <c r="K4">
        <v>616089</v>
      </c>
      <c r="L4">
        <v>633390.81000000006</v>
      </c>
      <c r="M4" s="230">
        <f>(L4/K4)-1</f>
        <v>2.8083296406850478E-2</v>
      </c>
      <c r="O4" t="s">
        <v>300</v>
      </c>
      <c r="P4">
        <f>SUM(K4:K23)</f>
        <v>13575361.609999999</v>
      </c>
      <c r="Q4">
        <f>SUM(L4:L23)</f>
        <v>15132687.510000002</v>
      </c>
      <c r="R4" s="230">
        <f>(Q4/P4)-1</f>
        <v>0.11471708413666359</v>
      </c>
    </row>
    <row r="5" spans="1:18" x14ac:dyDescent="0.35">
      <c r="A5" t="s">
        <v>193</v>
      </c>
      <c r="B5">
        <v>229000</v>
      </c>
      <c r="C5">
        <v>44678</v>
      </c>
      <c r="D5">
        <v>75477.820000000007</v>
      </c>
      <c r="E5">
        <v>284728</v>
      </c>
      <c r="F5">
        <v>284728</v>
      </c>
      <c r="G5">
        <v>175229</v>
      </c>
      <c r="H5" s="230">
        <f t="shared" ref="H5:H22" si="0">(G5/B5)-1</f>
        <v>-0.23480786026200873</v>
      </c>
      <c r="J5" t="s">
        <v>193</v>
      </c>
      <c r="K5">
        <v>284728</v>
      </c>
      <c r="L5">
        <v>175229</v>
      </c>
      <c r="M5" s="230">
        <f t="shared" ref="M5:M23" si="1">(L5/K5)-1</f>
        <v>-0.38457404961928576</v>
      </c>
    </row>
    <row r="6" spans="1:18" x14ac:dyDescent="0.35">
      <c r="A6" t="s">
        <v>194</v>
      </c>
      <c r="B6">
        <v>615444.38</v>
      </c>
      <c r="C6">
        <v>455983.74</v>
      </c>
      <c r="D6">
        <v>401813.9</v>
      </c>
      <c r="E6">
        <v>411791.9</v>
      </c>
      <c r="F6">
        <v>540000</v>
      </c>
      <c r="G6">
        <v>551242</v>
      </c>
      <c r="H6" s="230">
        <f t="shared" si="0"/>
        <v>-0.10431873632512501</v>
      </c>
      <c r="J6" t="s">
        <v>194</v>
      </c>
      <c r="K6">
        <v>540000</v>
      </c>
      <c r="L6">
        <v>551242</v>
      </c>
      <c r="M6" s="230">
        <f t="shared" si="1"/>
        <v>2.0818518518518569E-2</v>
      </c>
    </row>
    <row r="7" spans="1:18" x14ac:dyDescent="0.35">
      <c r="A7" t="s">
        <v>195</v>
      </c>
      <c r="B7">
        <v>83040</v>
      </c>
      <c r="C7">
        <v>333394.37</v>
      </c>
      <c r="D7">
        <v>312203.73</v>
      </c>
      <c r="E7">
        <v>265067.53000000003</v>
      </c>
      <c r="F7">
        <v>297042.51</v>
      </c>
      <c r="G7">
        <v>336486</v>
      </c>
      <c r="H7" s="230">
        <f t="shared" si="0"/>
        <v>3.0520953757225433</v>
      </c>
      <c r="J7" t="s">
        <v>195</v>
      </c>
      <c r="K7">
        <v>297042.51</v>
      </c>
      <c r="L7">
        <v>336486</v>
      </c>
      <c r="M7" s="230">
        <f t="shared" si="1"/>
        <v>0.13278735760750204</v>
      </c>
    </row>
    <row r="8" spans="1:18" x14ac:dyDescent="0.35">
      <c r="A8" t="s">
        <v>198</v>
      </c>
      <c r="B8">
        <v>908418</v>
      </c>
      <c r="C8">
        <v>1482640</v>
      </c>
      <c r="D8">
        <v>1408508</v>
      </c>
      <c r="E8">
        <v>903922</v>
      </c>
      <c r="F8">
        <v>1434456</v>
      </c>
      <c r="G8">
        <v>1258982</v>
      </c>
      <c r="H8" s="230">
        <f t="shared" si="0"/>
        <v>0.38590604765647529</v>
      </c>
      <c r="J8" t="s">
        <v>197</v>
      </c>
      <c r="K8">
        <v>115427.53</v>
      </c>
      <c r="L8">
        <v>420541</v>
      </c>
      <c r="M8" s="230">
        <f t="shared" si="1"/>
        <v>2.6433336137401535</v>
      </c>
    </row>
    <row r="9" spans="1:18" x14ac:dyDescent="0.35">
      <c r="A9" t="s">
        <v>201</v>
      </c>
      <c r="B9">
        <v>160000</v>
      </c>
      <c r="C9">
        <v>144000</v>
      </c>
      <c r="D9">
        <v>146557.19</v>
      </c>
      <c r="E9">
        <v>132175.85999999999</v>
      </c>
      <c r="F9">
        <v>201121.79</v>
      </c>
      <c r="G9">
        <v>203036</v>
      </c>
      <c r="H9" s="230">
        <f t="shared" si="0"/>
        <v>0.26897499999999996</v>
      </c>
      <c r="J9" t="s">
        <v>198</v>
      </c>
      <c r="K9">
        <v>1434456</v>
      </c>
      <c r="L9">
        <v>1258982</v>
      </c>
      <c r="M9" s="230">
        <f t="shared" si="1"/>
        <v>-0.12232790688595541</v>
      </c>
    </row>
    <row r="10" spans="1:18" x14ac:dyDescent="0.35">
      <c r="A10" t="s">
        <v>202</v>
      </c>
      <c r="B10">
        <v>697411</v>
      </c>
      <c r="C10">
        <v>724200</v>
      </c>
      <c r="D10">
        <v>704977</v>
      </c>
      <c r="E10">
        <v>846759</v>
      </c>
      <c r="F10">
        <v>884718</v>
      </c>
      <c r="G10">
        <v>591400</v>
      </c>
      <c r="H10" s="230">
        <f t="shared" si="0"/>
        <v>-0.15200649258471688</v>
      </c>
      <c r="J10" t="s">
        <v>201</v>
      </c>
      <c r="K10">
        <v>201121.79</v>
      </c>
      <c r="L10">
        <v>203036</v>
      </c>
      <c r="M10" s="230">
        <f t="shared" si="1"/>
        <v>9.5176658879179143E-3</v>
      </c>
    </row>
    <row r="11" spans="1:18" x14ac:dyDescent="0.35">
      <c r="A11" t="s">
        <v>203</v>
      </c>
      <c r="B11">
        <v>686978</v>
      </c>
      <c r="C11">
        <v>782410</v>
      </c>
      <c r="D11">
        <v>838742</v>
      </c>
      <c r="E11">
        <v>960652</v>
      </c>
      <c r="F11">
        <v>1065084</v>
      </c>
      <c r="G11">
        <v>1044604</v>
      </c>
      <c r="H11" s="230">
        <f t="shared" si="0"/>
        <v>0.52057853381039854</v>
      </c>
      <c r="J11" t="s">
        <v>202</v>
      </c>
      <c r="K11">
        <v>884718</v>
      </c>
      <c r="L11">
        <v>591400</v>
      </c>
      <c r="M11" s="230">
        <f t="shared" si="1"/>
        <v>-0.33153841110952864</v>
      </c>
    </row>
    <row r="12" spans="1:18" x14ac:dyDescent="0.35">
      <c r="A12" t="s">
        <v>204</v>
      </c>
      <c r="B12">
        <v>911210</v>
      </c>
      <c r="C12">
        <v>737570</v>
      </c>
      <c r="D12">
        <v>687312</v>
      </c>
      <c r="E12">
        <v>701057</v>
      </c>
      <c r="F12">
        <v>765710</v>
      </c>
      <c r="G12">
        <v>790560</v>
      </c>
      <c r="H12" s="230">
        <f t="shared" si="0"/>
        <v>-0.13240636077303802</v>
      </c>
      <c r="J12" t="s">
        <v>203</v>
      </c>
      <c r="K12">
        <v>1065084</v>
      </c>
      <c r="L12">
        <v>1044604</v>
      </c>
      <c r="M12" s="230">
        <f t="shared" si="1"/>
        <v>-1.9228530331879878E-2</v>
      </c>
    </row>
    <row r="13" spans="1:18" x14ac:dyDescent="0.35">
      <c r="A13" t="s">
        <v>207</v>
      </c>
      <c r="B13">
        <v>387961</v>
      </c>
      <c r="C13">
        <v>384120</v>
      </c>
      <c r="D13">
        <v>409000</v>
      </c>
      <c r="E13">
        <v>421270</v>
      </c>
      <c r="F13">
        <v>428578</v>
      </c>
      <c r="G13">
        <v>456182</v>
      </c>
      <c r="H13" s="230">
        <f t="shared" si="0"/>
        <v>0.17584499472885162</v>
      </c>
      <c r="J13" t="s">
        <v>204</v>
      </c>
      <c r="K13">
        <v>765710</v>
      </c>
      <c r="L13">
        <v>790560</v>
      </c>
      <c r="M13" s="230">
        <f t="shared" si="1"/>
        <v>3.2453539851902136E-2</v>
      </c>
    </row>
    <row r="14" spans="1:18" x14ac:dyDescent="0.35">
      <c r="A14" t="s">
        <v>209</v>
      </c>
      <c r="B14">
        <v>141223.31</v>
      </c>
      <c r="C14">
        <v>141223.31</v>
      </c>
      <c r="D14">
        <v>158515.82999999999</v>
      </c>
      <c r="E14">
        <v>161248.82</v>
      </c>
      <c r="F14">
        <v>132628.99</v>
      </c>
      <c r="G14">
        <v>213855.8</v>
      </c>
      <c r="H14" s="230">
        <f t="shared" si="0"/>
        <v>0.51430950032257416</v>
      </c>
      <c r="J14" t="s">
        <v>207</v>
      </c>
      <c r="K14">
        <v>428578</v>
      </c>
      <c r="L14">
        <v>456182</v>
      </c>
      <c r="M14" s="230">
        <f t="shared" si="1"/>
        <v>6.440834573869858E-2</v>
      </c>
    </row>
    <row r="15" spans="1:18" x14ac:dyDescent="0.35">
      <c r="A15" t="s">
        <v>210</v>
      </c>
      <c r="B15">
        <v>253829.48</v>
      </c>
      <c r="C15">
        <v>241672</v>
      </c>
      <c r="D15">
        <v>228476.72</v>
      </c>
      <c r="E15">
        <v>237536.77</v>
      </c>
      <c r="F15">
        <v>202134.75</v>
      </c>
      <c r="G15">
        <v>266813.77</v>
      </c>
      <c r="H15" s="230">
        <f t="shared" si="0"/>
        <v>5.115359334936187E-2</v>
      </c>
      <c r="J15" t="s">
        <v>209</v>
      </c>
      <c r="K15">
        <v>132628.99</v>
      </c>
      <c r="L15">
        <v>213855.8</v>
      </c>
      <c r="M15" s="230">
        <f t="shared" si="1"/>
        <v>0.61243631577078284</v>
      </c>
    </row>
    <row r="16" spans="1:18" x14ac:dyDescent="0.35">
      <c r="A16" t="s">
        <v>211</v>
      </c>
      <c r="B16">
        <v>798297</v>
      </c>
      <c r="C16">
        <v>1097059</v>
      </c>
      <c r="D16">
        <v>1090403</v>
      </c>
      <c r="E16">
        <v>1177323</v>
      </c>
      <c r="F16">
        <v>1293952</v>
      </c>
      <c r="G16">
        <v>2168730.2400000002</v>
      </c>
      <c r="H16" s="230">
        <f t="shared" si="0"/>
        <v>1.7166959665387695</v>
      </c>
      <c r="J16" t="s">
        <v>210</v>
      </c>
      <c r="K16">
        <v>202134.75</v>
      </c>
      <c r="L16">
        <v>266813.77</v>
      </c>
      <c r="M16" s="230">
        <f t="shared" si="1"/>
        <v>0.31997971650099766</v>
      </c>
    </row>
    <row r="17" spans="1:18" x14ac:dyDescent="0.35">
      <c r="A17" t="s">
        <v>215</v>
      </c>
      <c r="B17">
        <v>930300</v>
      </c>
      <c r="C17">
        <v>1046420</v>
      </c>
      <c r="D17">
        <v>1050872</v>
      </c>
      <c r="E17">
        <v>1035137</v>
      </c>
      <c r="F17">
        <v>868403</v>
      </c>
      <c r="G17">
        <v>850149</v>
      </c>
      <c r="H17" s="230">
        <f t="shared" si="0"/>
        <v>-8.6156078684295423E-2</v>
      </c>
      <c r="J17" t="s">
        <v>211</v>
      </c>
      <c r="K17">
        <v>1293952</v>
      </c>
      <c r="L17">
        <v>2168730.2400000002</v>
      </c>
      <c r="M17" s="230">
        <f t="shared" si="1"/>
        <v>0.6760515382332577</v>
      </c>
    </row>
    <row r="18" spans="1:18" x14ac:dyDescent="0.35">
      <c r="A18" t="s">
        <v>218</v>
      </c>
      <c r="B18">
        <v>262619</v>
      </c>
      <c r="C18">
        <v>347055</v>
      </c>
      <c r="D18">
        <v>360518.31</v>
      </c>
      <c r="E18">
        <v>369468</v>
      </c>
      <c r="F18">
        <v>369468</v>
      </c>
      <c r="G18">
        <v>369468</v>
      </c>
      <c r="H18" s="230">
        <f t="shared" si="0"/>
        <v>0.40685936661094591</v>
      </c>
      <c r="J18" t="s">
        <v>215</v>
      </c>
      <c r="K18">
        <v>868403</v>
      </c>
      <c r="L18">
        <v>850149</v>
      </c>
      <c r="M18" s="230">
        <f t="shared" si="1"/>
        <v>-2.1020194541013781E-2</v>
      </c>
    </row>
    <row r="19" spans="1:18" x14ac:dyDescent="0.35">
      <c r="A19" t="s">
        <v>219</v>
      </c>
      <c r="B19">
        <v>1581480</v>
      </c>
      <c r="C19">
        <v>1627320</v>
      </c>
      <c r="D19">
        <v>1707651</v>
      </c>
      <c r="E19">
        <v>1776000</v>
      </c>
      <c r="F19">
        <v>1972370</v>
      </c>
      <c r="G19">
        <v>2768141.85</v>
      </c>
      <c r="H19" s="230">
        <f t="shared" si="0"/>
        <v>0.750348945291752</v>
      </c>
      <c r="J19" t="s">
        <v>218</v>
      </c>
      <c r="K19">
        <v>369468</v>
      </c>
      <c r="L19">
        <v>369468</v>
      </c>
      <c r="M19" s="230">
        <f t="shared" si="1"/>
        <v>0</v>
      </c>
    </row>
    <row r="20" spans="1:18" x14ac:dyDescent="0.35">
      <c r="A20" t="s">
        <v>220</v>
      </c>
      <c r="B20">
        <v>282197</v>
      </c>
      <c r="C20">
        <v>326441.26</v>
      </c>
      <c r="D20">
        <v>283700</v>
      </c>
      <c r="E20">
        <v>412210</v>
      </c>
      <c r="F20">
        <v>460777</v>
      </c>
      <c r="G20">
        <v>398550</v>
      </c>
      <c r="H20" s="230">
        <f t="shared" si="0"/>
        <v>0.4123112577383885</v>
      </c>
      <c r="J20" t="s">
        <v>219</v>
      </c>
      <c r="K20">
        <v>1972370</v>
      </c>
      <c r="L20">
        <v>2768141.85</v>
      </c>
      <c r="M20" s="230">
        <f t="shared" si="1"/>
        <v>0.40345972104625405</v>
      </c>
    </row>
    <row r="21" spans="1:18" x14ac:dyDescent="0.35">
      <c r="A21" t="s">
        <v>221</v>
      </c>
      <c r="B21">
        <v>709947</v>
      </c>
      <c r="C21">
        <v>697189</v>
      </c>
      <c r="D21">
        <v>730767</v>
      </c>
      <c r="E21">
        <v>771396</v>
      </c>
      <c r="F21">
        <v>771396</v>
      </c>
      <c r="G21">
        <v>764049</v>
      </c>
      <c r="H21" s="230">
        <f t="shared" si="0"/>
        <v>7.6205688593655507E-2</v>
      </c>
      <c r="J21" t="s">
        <v>220</v>
      </c>
      <c r="K21">
        <v>460777</v>
      </c>
      <c r="L21">
        <v>398550</v>
      </c>
      <c r="M21" s="230">
        <f t="shared" si="1"/>
        <v>-0.13504797331464025</v>
      </c>
    </row>
    <row r="22" spans="1:18" x14ac:dyDescent="0.35">
      <c r="A22" t="s">
        <v>222</v>
      </c>
      <c r="B22">
        <v>1074826</v>
      </c>
      <c r="C22">
        <v>1074826</v>
      </c>
      <c r="D22">
        <v>1175907</v>
      </c>
      <c r="E22">
        <v>1175907</v>
      </c>
      <c r="F22">
        <v>871277.04</v>
      </c>
      <c r="G22">
        <v>871277.04</v>
      </c>
      <c r="H22" s="230">
        <f t="shared" si="0"/>
        <v>-0.1893785226632031</v>
      </c>
      <c r="J22" t="s">
        <v>221</v>
      </c>
      <c r="K22">
        <v>771396</v>
      </c>
      <c r="L22">
        <v>764049</v>
      </c>
      <c r="M22" s="230">
        <f t="shared" si="1"/>
        <v>-9.5242910256211344E-3</v>
      </c>
    </row>
    <row r="23" spans="1:18" x14ac:dyDescent="0.35">
      <c r="H23" s="230"/>
      <c r="J23" t="s">
        <v>222</v>
      </c>
      <c r="K23">
        <v>871277.04</v>
      </c>
      <c r="L23">
        <v>871277.04</v>
      </c>
      <c r="M23" s="230">
        <f t="shared" si="1"/>
        <v>0</v>
      </c>
    </row>
    <row r="24" spans="1:18" x14ac:dyDescent="0.35">
      <c r="G24" t="s">
        <v>296</v>
      </c>
      <c r="H24" s="230">
        <f>COUNTIF(H$4:H$22,"&gt;0")/COUNTA($A$4:$A$22)</f>
        <v>0.68421052631578949</v>
      </c>
      <c r="L24" t="s">
        <v>296</v>
      </c>
      <c r="M24" s="230">
        <f>COUNTIF(M4:M23,"&gt;0")/COUNTA(J4:J23)</f>
        <v>0.55000000000000004</v>
      </c>
    </row>
    <row r="25" spans="1:18" x14ac:dyDescent="0.35">
      <c r="G25" t="s">
        <v>297</v>
      </c>
      <c r="H25" s="230">
        <f>AVERAGE(H4:H22)</f>
        <v>0.40056855229167382</v>
      </c>
      <c r="L25" t="s">
        <v>297</v>
      </c>
      <c r="M25" s="230">
        <f>AVERAGE(M4:M23)</f>
        <v>0.19600341362374557</v>
      </c>
    </row>
    <row r="27" spans="1:18" x14ac:dyDescent="0.35">
      <c r="B27" s="451" t="s">
        <v>293</v>
      </c>
      <c r="C27" s="451"/>
      <c r="D27" s="451"/>
      <c r="E27" s="451"/>
      <c r="F27" s="451"/>
      <c r="G27" s="451"/>
      <c r="H27" s="451"/>
      <c r="K27" s="451" t="s">
        <v>293</v>
      </c>
      <c r="L27" s="451"/>
      <c r="M27" s="451"/>
    </row>
    <row r="28" spans="1:18" ht="43.5" x14ac:dyDescent="0.35">
      <c r="B28" s="241" t="s">
        <v>59</v>
      </c>
      <c r="C28" s="241" t="s">
        <v>61</v>
      </c>
      <c r="D28" s="242" t="s">
        <v>62</v>
      </c>
      <c r="E28" s="242" t="s">
        <v>63</v>
      </c>
      <c r="F28" s="242" t="s">
        <v>64</v>
      </c>
      <c r="G28" s="242" t="s">
        <v>234</v>
      </c>
      <c r="H28" s="392" t="s">
        <v>294</v>
      </c>
      <c r="K28" s="407" t="s">
        <v>64</v>
      </c>
      <c r="L28" s="407" t="s">
        <v>234</v>
      </c>
      <c r="M28" s="392" t="s">
        <v>295</v>
      </c>
      <c r="P28" s="407" t="s">
        <v>64</v>
      </c>
      <c r="Q28" s="407" t="s">
        <v>234</v>
      </c>
      <c r="R28" s="392" t="s">
        <v>295</v>
      </c>
    </row>
    <row r="29" spans="1:18" x14ac:dyDescent="0.35">
      <c r="A29" t="s">
        <v>193</v>
      </c>
      <c r="B29">
        <v>871492</v>
      </c>
      <c r="C29">
        <v>683317.3</v>
      </c>
      <c r="D29">
        <v>800008.68</v>
      </c>
      <c r="E29">
        <v>236158.2</v>
      </c>
      <c r="F29">
        <v>250772.95</v>
      </c>
      <c r="G29">
        <v>179224.41</v>
      </c>
      <c r="H29" s="230">
        <f>(G29/B29)-1</f>
        <v>-0.79434761305898394</v>
      </c>
      <c r="J29" t="s">
        <v>0</v>
      </c>
      <c r="K29">
        <v>83028</v>
      </c>
      <c r="L29">
        <v>240550</v>
      </c>
      <c r="M29" s="230">
        <f>(L29/K29)-1</f>
        <v>1.8972153972153971</v>
      </c>
      <c r="O29" t="s">
        <v>300</v>
      </c>
      <c r="P29">
        <f>SUM(K29:K47)</f>
        <v>9865476.7699999996</v>
      </c>
      <c r="Q29">
        <f>SUM(L29:L47)</f>
        <v>9855091.120000001</v>
      </c>
      <c r="R29" s="230">
        <f>(Q29/P29)-1</f>
        <v>-1.0527266185026418E-3</v>
      </c>
    </row>
    <row r="30" spans="1:18" x14ac:dyDescent="0.35">
      <c r="A30" t="s">
        <v>194</v>
      </c>
      <c r="B30">
        <v>136000</v>
      </c>
      <c r="C30">
        <v>136000</v>
      </c>
      <c r="D30">
        <v>136000</v>
      </c>
      <c r="E30">
        <v>136000</v>
      </c>
      <c r="F30">
        <v>136000</v>
      </c>
      <c r="G30">
        <v>136000</v>
      </c>
      <c r="H30" s="230">
        <f t="shared" ref="H30:H41" si="2">(G30/B30)-1</f>
        <v>0</v>
      </c>
      <c r="J30" t="s">
        <v>193</v>
      </c>
      <c r="K30">
        <v>250772.95</v>
      </c>
      <c r="L30">
        <v>179224.41</v>
      </c>
      <c r="M30" s="230">
        <f t="shared" ref="M30:M47" si="3">(L30/K30)-1</f>
        <v>-0.28531203225866264</v>
      </c>
    </row>
    <row r="31" spans="1:18" x14ac:dyDescent="0.35">
      <c r="A31" t="s">
        <v>197</v>
      </c>
      <c r="B31">
        <v>340000</v>
      </c>
      <c r="C31">
        <v>340000</v>
      </c>
      <c r="D31">
        <v>340000</v>
      </c>
      <c r="E31">
        <v>307360</v>
      </c>
      <c r="F31">
        <v>319881</v>
      </c>
      <c r="G31">
        <v>311510</v>
      </c>
      <c r="H31" s="230">
        <f t="shared" si="2"/>
        <v>-8.3794117647058797E-2</v>
      </c>
      <c r="J31" t="s">
        <v>194</v>
      </c>
      <c r="K31">
        <v>136000</v>
      </c>
      <c r="L31">
        <v>136000</v>
      </c>
      <c r="M31" s="230">
        <f t="shared" si="3"/>
        <v>0</v>
      </c>
    </row>
    <row r="32" spans="1:18" x14ac:dyDescent="0.35">
      <c r="A32" t="s">
        <v>200</v>
      </c>
      <c r="B32">
        <v>276295</v>
      </c>
      <c r="C32">
        <v>276295</v>
      </c>
      <c r="D32">
        <v>276295</v>
      </c>
      <c r="E32">
        <v>276295</v>
      </c>
      <c r="F32">
        <v>276295</v>
      </c>
      <c r="G32">
        <v>276295</v>
      </c>
      <c r="H32" s="230">
        <f t="shared" si="2"/>
        <v>0</v>
      </c>
      <c r="J32" t="s">
        <v>195</v>
      </c>
      <c r="K32">
        <v>52749.96</v>
      </c>
      <c r="L32">
        <v>52749.96</v>
      </c>
      <c r="M32" s="230">
        <f t="shared" si="3"/>
        <v>0</v>
      </c>
    </row>
    <row r="33" spans="1:13" x14ac:dyDescent="0.35">
      <c r="A33" t="s">
        <v>202</v>
      </c>
      <c r="B33">
        <v>12500</v>
      </c>
      <c r="C33">
        <v>12500</v>
      </c>
      <c r="D33">
        <v>12500</v>
      </c>
      <c r="E33">
        <v>52500</v>
      </c>
      <c r="F33">
        <v>75500</v>
      </c>
      <c r="G33">
        <v>52500</v>
      </c>
      <c r="H33" s="230">
        <f t="shared" si="2"/>
        <v>3.2</v>
      </c>
      <c r="J33" t="s">
        <v>197</v>
      </c>
      <c r="K33">
        <v>319881</v>
      </c>
      <c r="L33">
        <v>311510</v>
      </c>
      <c r="M33" s="230">
        <f t="shared" si="3"/>
        <v>-2.6169106636530493E-2</v>
      </c>
    </row>
    <row r="34" spans="1:13" x14ac:dyDescent="0.35">
      <c r="A34" t="s">
        <v>258</v>
      </c>
      <c r="B34">
        <v>220000</v>
      </c>
      <c r="C34">
        <v>220413</v>
      </c>
      <c r="D34">
        <v>224821</v>
      </c>
      <c r="E34">
        <v>181078.39999999999</v>
      </c>
      <c r="F34">
        <v>226348</v>
      </c>
      <c r="G34">
        <v>230875</v>
      </c>
      <c r="H34" s="230">
        <f t="shared" si="2"/>
        <v>4.9431818181818077E-2</v>
      </c>
      <c r="J34" t="s">
        <v>200</v>
      </c>
      <c r="K34">
        <v>276295</v>
      </c>
      <c r="L34">
        <v>276295</v>
      </c>
      <c r="M34" s="230">
        <f t="shared" si="3"/>
        <v>0</v>
      </c>
    </row>
    <row r="35" spans="1:13" x14ac:dyDescent="0.35">
      <c r="A35" t="s">
        <v>204</v>
      </c>
      <c r="B35">
        <v>418470</v>
      </c>
      <c r="C35">
        <v>387466</v>
      </c>
      <c r="D35">
        <v>337466</v>
      </c>
      <c r="E35">
        <v>299511.8</v>
      </c>
      <c r="F35">
        <v>309796.15999999997</v>
      </c>
      <c r="G35">
        <v>268279.75</v>
      </c>
      <c r="H35" s="230">
        <f t="shared" si="2"/>
        <v>-0.35890326666188732</v>
      </c>
      <c r="J35" t="s">
        <v>202</v>
      </c>
      <c r="K35">
        <v>75500</v>
      </c>
      <c r="L35">
        <v>52500</v>
      </c>
      <c r="M35" s="230">
        <f t="shared" si="3"/>
        <v>-0.30463576158940397</v>
      </c>
    </row>
    <row r="36" spans="1:13" x14ac:dyDescent="0.35">
      <c r="A36" t="s">
        <v>205</v>
      </c>
      <c r="B36">
        <v>588137</v>
      </c>
      <c r="C36">
        <v>987228</v>
      </c>
      <c r="D36">
        <v>1862087</v>
      </c>
      <c r="E36">
        <v>1862087.1</v>
      </c>
      <c r="F36">
        <v>1862087</v>
      </c>
      <c r="G36">
        <v>2234118</v>
      </c>
      <c r="H36" s="230">
        <f t="shared" si="2"/>
        <v>2.7986353519673139</v>
      </c>
      <c r="J36" t="s">
        <v>203</v>
      </c>
      <c r="K36">
        <v>1713983.86</v>
      </c>
      <c r="L36">
        <v>1310963</v>
      </c>
      <c r="M36" s="230">
        <f t="shared" si="3"/>
        <v>-0.23513690496478779</v>
      </c>
    </row>
    <row r="37" spans="1:13" x14ac:dyDescent="0.35">
      <c r="A37" t="s">
        <v>207</v>
      </c>
      <c r="B37">
        <v>1226000</v>
      </c>
      <c r="C37">
        <v>1211000</v>
      </c>
      <c r="D37">
        <v>1146000</v>
      </c>
      <c r="E37">
        <v>1146000</v>
      </c>
      <c r="F37">
        <v>1176000</v>
      </c>
      <c r="G37">
        <v>1070000</v>
      </c>
      <c r="H37" s="230">
        <f t="shared" si="2"/>
        <v>-0.12724306688417619</v>
      </c>
      <c r="J37" t="s">
        <v>258</v>
      </c>
      <c r="K37">
        <v>226348</v>
      </c>
      <c r="L37">
        <v>230875</v>
      </c>
      <c r="M37" s="230">
        <f t="shared" si="3"/>
        <v>2.0000176719034313E-2</v>
      </c>
    </row>
    <row r="38" spans="1:13" x14ac:dyDescent="0.35">
      <c r="A38" t="s">
        <v>210</v>
      </c>
      <c r="B38">
        <v>54500</v>
      </c>
      <c r="C38">
        <v>43752</v>
      </c>
      <c r="D38">
        <v>56160</v>
      </c>
      <c r="E38">
        <v>46800</v>
      </c>
      <c r="F38">
        <v>50440</v>
      </c>
      <c r="G38">
        <v>66573</v>
      </c>
      <c r="H38" s="230">
        <f t="shared" si="2"/>
        <v>0.22152293577981652</v>
      </c>
      <c r="J38" t="s">
        <v>204</v>
      </c>
      <c r="K38">
        <v>309796.15999999997</v>
      </c>
      <c r="L38">
        <v>268279.75</v>
      </c>
      <c r="M38" s="230">
        <f t="shared" si="3"/>
        <v>-0.13401202261512857</v>
      </c>
    </row>
    <row r="39" spans="1:13" x14ac:dyDescent="0.35">
      <c r="A39" t="s">
        <v>215</v>
      </c>
      <c r="B39">
        <v>117000</v>
      </c>
      <c r="C39">
        <v>124500</v>
      </c>
      <c r="D39">
        <v>189000</v>
      </c>
      <c r="E39">
        <v>189000</v>
      </c>
      <c r="F39">
        <v>217782.16</v>
      </c>
      <c r="G39">
        <v>284000</v>
      </c>
      <c r="H39" s="230">
        <f t="shared" si="2"/>
        <v>1.4273504273504272</v>
      </c>
      <c r="J39" t="s">
        <v>205</v>
      </c>
      <c r="K39">
        <v>1862087</v>
      </c>
      <c r="L39">
        <v>2234118</v>
      </c>
      <c r="M39" s="230">
        <f t="shared" si="3"/>
        <v>0.19979249089865303</v>
      </c>
    </row>
    <row r="40" spans="1:13" x14ac:dyDescent="0.35">
      <c r="A40" t="s">
        <v>291</v>
      </c>
      <c r="B40">
        <v>26583</v>
      </c>
      <c r="C40">
        <v>26583</v>
      </c>
      <c r="D40">
        <v>33586.230000000003</v>
      </c>
      <c r="E40">
        <v>33586</v>
      </c>
      <c r="F40">
        <v>48579</v>
      </c>
      <c r="G40">
        <v>59000</v>
      </c>
      <c r="H40" s="230">
        <f t="shared" si="2"/>
        <v>1.2194635669412781</v>
      </c>
      <c r="J40" t="s">
        <v>206</v>
      </c>
      <c r="K40">
        <v>2328925</v>
      </c>
      <c r="L40">
        <v>2182723</v>
      </c>
      <c r="M40" s="230">
        <f t="shared" si="3"/>
        <v>-6.2776602939124238E-2</v>
      </c>
    </row>
    <row r="41" spans="1:13" x14ac:dyDescent="0.35">
      <c r="A41" t="s">
        <v>209</v>
      </c>
      <c r="B41">
        <v>243380.8</v>
      </c>
      <c r="C41">
        <v>250000</v>
      </c>
      <c r="D41">
        <v>250000</v>
      </c>
      <c r="E41">
        <v>250000</v>
      </c>
      <c r="F41">
        <v>250000</v>
      </c>
      <c r="G41">
        <v>356414</v>
      </c>
      <c r="H41" s="230">
        <f t="shared" si="2"/>
        <v>0.46442940445589809</v>
      </c>
      <c r="J41" t="s">
        <v>207</v>
      </c>
      <c r="K41">
        <v>1176000</v>
      </c>
      <c r="L41">
        <v>1070000</v>
      </c>
      <c r="M41" s="230">
        <f t="shared" si="3"/>
        <v>-9.0136054421768752E-2</v>
      </c>
    </row>
    <row r="42" spans="1:13" x14ac:dyDescent="0.35">
      <c r="G42" t="s">
        <v>296</v>
      </c>
      <c r="H42" s="230">
        <f>COUNTIF(H$29:H$41,"&gt;0")/COUNTA($A$29:$A$41)</f>
        <v>0.53846153846153844</v>
      </c>
      <c r="J42" t="s">
        <v>210</v>
      </c>
      <c r="K42">
        <v>50440</v>
      </c>
      <c r="L42">
        <v>66573</v>
      </c>
      <c r="M42" s="230">
        <f t="shared" si="3"/>
        <v>0.31984536082474224</v>
      </c>
    </row>
    <row r="43" spans="1:13" x14ac:dyDescent="0.35">
      <c r="G43" t="s">
        <v>297</v>
      </c>
      <c r="H43" s="230">
        <f>AVERAGE(H29:H41)</f>
        <v>0.61665734157111118</v>
      </c>
      <c r="J43" t="s">
        <v>212</v>
      </c>
      <c r="K43">
        <v>381042.68</v>
      </c>
      <c r="L43">
        <v>466716</v>
      </c>
      <c r="M43" s="230">
        <f t="shared" si="3"/>
        <v>0.22483917024728051</v>
      </c>
    </row>
    <row r="44" spans="1:13" x14ac:dyDescent="0.35">
      <c r="J44" t="s">
        <v>215</v>
      </c>
      <c r="K44">
        <v>217782.16</v>
      </c>
      <c r="L44">
        <v>284000</v>
      </c>
      <c r="M44" s="230">
        <f t="shared" si="3"/>
        <v>0.30405539186497177</v>
      </c>
    </row>
    <row r="45" spans="1:13" x14ac:dyDescent="0.35">
      <c r="J45" t="s">
        <v>291</v>
      </c>
      <c r="K45">
        <v>48579</v>
      </c>
      <c r="L45">
        <v>59000</v>
      </c>
      <c r="M45" s="230">
        <f t="shared" si="3"/>
        <v>0.21451656065378044</v>
      </c>
    </row>
    <row r="46" spans="1:13" x14ac:dyDescent="0.35">
      <c r="J46" t="s">
        <v>222</v>
      </c>
      <c r="K46">
        <v>106266</v>
      </c>
      <c r="L46">
        <v>76600</v>
      </c>
      <c r="M46" s="230">
        <f t="shared" si="3"/>
        <v>-0.27916737244273804</v>
      </c>
    </row>
    <row r="47" spans="1:13" x14ac:dyDescent="0.35">
      <c r="J47" t="s">
        <v>209</v>
      </c>
      <c r="K47">
        <v>250000</v>
      </c>
      <c r="L47">
        <v>356414</v>
      </c>
      <c r="M47" s="230">
        <f t="shared" si="3"/>
        <v>0.42565600000000003</v>
      </c>
    </row>
    <row r="48" spans="1:13" x14ac:dyDescent="0.35">
      <c r="L48" t="s">
        <v>296</v>
      </c>
      <c r="M48" s="230">
        <f>COUNTIF(M29:M47,"&gt;0")/COUNTA(J29:J47)</f>
        <v>0.42105263157894735</v>
      </c>
    </row>
    <row r="49" spans="12:13" x14ac:dyDescent="0.35">
      <c r="L49" t="s">
        <v>297</v>
      </c>
      <c r="M49" s="230">
        <f>AVERAGE(M29:M47)</f>
        <v>0.11518814160819552</v>
      </c>
    </row>
    <row r="50" spans="12:13" x14ac:dyDescent="0.35">
      <c r="M50" s="164"/>
    </row>
  </sheetData>
  <mergeCells count="4">
    <mergeCell ref="B2:H2"/>
    <mergeCell ref="B27:H27"/>
    <mergeCell ref="K27:M27"/>
    <mergeCell ref="K2:M2"/>
  </mergeCells>
  <phoneticPr fontId="10"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7BC1C3-9970-48DC-B1F8-E4F7A5028457}">
  <dimension ref="A1:I31"/>
  <sheetViews>
    <sheetView workbookViewId="0">
      <selection activeCell="F2" sqref="F2:I3"/>
    </sheetView>
  </sheetViews>
  <sheetFormatPr defaultRowHeight="14.5" x14ac:dyDescent="0.35"/>
  <sheetData>
    <row r="1" spans="1:9" x14ac:dyDescent="0.35">
      <c r="B1" s="451" t="s">
        <v>175</v>
      </c>
      <c r="C1" s="451"/>
      <c r="D1" s="451"/>
    </row>
    <row r="2" spans="1:9" ht="43.5" x14ac:dyDescent="0.35">
      <c r="B2" s="407" t="s">
        <v>64</v>
      </c>
      <c r="C2" s="407" t="s">
        <v>234</v>
      </c>
      <c r="D2" s="392" t="s">
        <v>295</v>
      </c>
      <c r="G2" s="407" t="s">
        <v>64</v>
      </c>
      <c r="H2" s="407" t="s">
        <v>234</v>
      </c>
      <c r="I2" s="392" t="s">
        <v>295</v>
      </c>
    </row>
    <row r="3" spans="1:9" x14ac:dyDescent="0.35">
      <c r="A3" t="s">
        <v>0</v>
      </c>
      <c r="B3">
        <v>5342</v>
      </c>
      <c r="C3">
        <v>6296</v>
      </c>
      <c r="D3" s="230">
        <f>(C3/B3)-1</f>
        <v>0.1785847997004868</v>
      </c>
      <c r="F3" t="s">
        <v>300</v>
      </c>
      <c r="G3">
        <f>SUM(B3:B28)</f>
        <v>205139.2562</v>
      </c>
      <c r="H3">
        <f>SUM(C3:C28)</f>
        <v>258272</v>
      </c>
      <c r="I3" s="230">
        <f>(H3/G3)-1</f>
        <v>0.25900817222520467</v>
      </c>
    </row>
    <row r="4" spans="1:9" x14ac:dyDescent="0.35">
      <c r="A4" t="s">
        <v>193</v>
      </c>
      <c r="B4">
        <v>7584</v>
      </c>
      <c r="C4">
        <v>6011</v>
      </c>
      <c r="D4" s="230">
        <f t="shared" ref="D4:D27" si="0">(C4/B4)-1</f>
        <v>-0.20741033755274263</v>
      </c>
    </row>
    <row r="5" spans="1:9" x14ac:dyDescent="0.35">
      <c r="A5" t="s">
        <v>194</v>
      </c>
      <c r="B5">
        <v>4031</v>
      </c>
      <c r="C5">
        <v>4841</v>
      </c>
      <c r="D5" s="230">
        <f t="shared" si="0"/>
        <v>0.20094269412056565</v>
      </c>
    </row>
    <row r="6" spans="1:9" x14ac:dyDescent="0.35">
      <c r="A6" t="s">
        <v>195</v>
      </c>
      <c r="B6">
        <v>1346.6862000000001</v>
      </c>
      <c r="C6">
        <v>1806</v>
      </c>
      <c r="D6" s="230">
        <f t="shared" si="0"/>
        <v>0.34106965676190915</v>
      </c>
    </row>
    <row r="7" spans="1:9" x14ac:dyDescent="0.35">
      <c r="A7" t="s">
        <v>197</v>
      </c>
      <c r="B7">
        <v>5959</v>
      </c>
      <c r="C7">
        <v>6853</v>
      </c>
      <c r="D7" s="230">
        <f t="shared" si="0"/>
        <v>0.15002517200872623</v>
      </c>
    </row>
    <row r="8" spans="1:9" x14ac:dyDescent="0.35">
      <c r="A8" t="s">
        <v>198</v>
      </c>
      <c r="B8">
        <v>20122.86</v>
      </c>
      <c r="C8">
        <v>15612</v>
      </c>
      <c r="D8" s="230">
        <f t="shared" si="0"/>
        <v>-0.22416594857788608</v>
      </c>
    </row>
    <row r="9" spans="1:9" x14ac:dyDescent="0.35">
      <c r="A9" t="s">
        <v>199</v>
      </c>
      <c r="B9">
        <v>3862</v>
      </c>
      <c r="C9">
        <v>4243</v>
      </c>
      <c r="D9" s="230">
        <f t="shared" si="0"/>
        <v>9.865354738477472E-2</v>
      </c>
    </row>
    <row r="10" spans="1:9" x14ac:dyDescent="0.35">
      <c r="A10" t="s">
        <v>200</v>
      </c>
      <c r="B10">
        <v>3075</v>
      </c>
      <c r="C10">
        <v>4013</v>
      </c>
      <c r="D10" s="230">
        <f t="shared" si="0"/>
        <v>0.30504065040650397</v>
      </c>
    </row>
    <row r="11" spans="1:9" x14ac:dyDescent="0.35">
      <c r="A11" t="s">
        <v>202</v>
      </c>
      <c r="B11">
        <v>4796</v>
      </c>
      <c r="C11">
        <v>6576</v>
      </c>
      <c r="D11" s="230">
        <f t="shared" si="0"/>
        <v>0.37114261884904076</v>
      </c>
    </row>
    <row r="12" spans="1:9" x14ac:dyDescent="0.35">
      <c r="A12" t="s">
        <v>203</v>
      </c>
      <c r="B12">
        <v>17692</v>
      </c>
      <c r="C12">
        <v>20175</v>
      </c>
      <c r="D12" s="230">
        <f t="shared" si="0"/>
        <v>0.14034591905946181</v>
      </c>
    </row>
    <row r="13" spans="1:9" x14ac:dyDescent="0.35">
      <c r="A13" t="s">
        <v>258</v>
      </c>
      <c r="B13">
        <v>687</v>
      </c>
      <c r="C13">
        <v>718</v>
      </c>
      <c r="D13" s="230">
        <f t="shared" si="0"/>
        <v>4.512372634643369E-2</v>
      </c>
    </row>
    <row r="14" spans="1:9" x14ac:dyDescent="0.35">
      <c r="A14" t="s">
        <v>204</v>
      </c>
      <c r="B14">
        <v>8170</v>
      </c>
      <c r="C14">
        <v>8088</v>
      </c>
      <c r="D14" s="230">
        <f t="shared" si="0"/>
        <v>-1.0036719706242314E-2</v>
      </c>
    </row>
    <row r="15" spans="1:9" x14ac:dyDescent="0.35">
      <c r="A15" t="s">
        <v>205</v>
      </c>
      <c r="B15">
        <v>4581.5</v>
      </c>
      <c r="C15">
        <v>23214</v>
      </c>
      <c r="D15" s="230">
        <f t="shared" si="0"/>
        <v>4.0668994870675546</v>
      </c>
    </row>
    <row r="16" spans="1:9" x14ac:dyDescent="0.35">
      <c r="A16" t="s">
        <v>206</v>
      </c>
      <c r="B16">
        <v>18059</v>
      </c>
      <c r="C16">
        <v>16696</v>
      </c>
      <c r="D16" s="230">
        <f t="shared" si="0"/>
        <v>-7.5474832493493516E-2</v>
      </c>
    </row>
    <row r="17" spans="1:4" x14ac:dyDescent="0.35">
      <c r="A17" t="s">
        <v>207</v>
      </c>
      <c r="B17">
        <v>12927</v>
      </c>
      <c r="C17">
        <v>13947</v>
      </c>
      <c r="D17" s="230">
        <f t="shared" si="0"/>
        <v>7.8904618240891233E-2</v>
      </c>
    </row>
    <row r="18" spans="1:4" x14ac:dyDescent="0.35">
      <c r="A18" t="s">
        <v>208</v>
      </c>
      <c r="B18">
        <v>2124</v>
      </c>
      <c r="C18">
        <v>3075</v>
      </c>
      <c r="D18" s="230">
        <f t="shared" si="0"/>
        <v>0.44774011299435035</v>
      </c>
    </row>
    <row r="19" spans="1:4" x14ac:dyDescent="0.35">
      <c r="A19" t="s">
        <v>209</v>
      </c>
      <c r="B19">
        <v>4855</v>
      </c>
      <c r="C19">
        <v>5976</v>
      </c>
      <c r="D19" s="230">
        <f t="shared" si="0"/>
        <v>0.23089598352214202</v>
      </c>
    </row>
    <row r="20" spans="1:4" x14ac:dyDescent="0.35">
      <c r="A20" t="s">
        <v>210</v>
      </c>
      <c r="B20">
        <v>2003.64</v>
      </c>
      <c r="C20">
        <v>2619</v>
      </c>
      <c r="D20" s="230">
        <f t="shared" si="0"/>
        <v>0.30712103970773197</v>
      </c>
    </row>
    <row r="21" spans="1:4" x14ac:dyDescent="0.35">
      <c r="A21" t="s">
        <v>211</v>
      </c>
      <c r="B21">
        <v>6392</v>
      </c>
      <c r="C21">
        <v>10876</v>
      </c>
      <c r="D21" s="230">
        <f t="shared" si="0"/>
        <v>0.70150187734668346</v>
      </c>
    </row>
    <row r="22" spans="1:4" x14ac:dyDescent="0.35">
      <c r="A22" t="s">
        <v>212</v>
      </c>
      <c r="B22">
        <v>15598.37</v>
      </c>
      <c r="C22">
        <v>29588</v>
      </c>
      <c r="D22" s="230">
        <f t="shared" si="0"/>
        <v>0.89686486472625004</v>
      </c>
    </row>
    <row r="23" spans="1:4" x14ac:dyDescent="0.35">
      <c r="A23" t="s">
        <v>213</v>
      </c>
      <c r="B23">
        <v>680</v>
      </c>
      <c r="C23">
        <v>908</v>
      </c>
      <c r="D23" s="230">
        <f t="shared" si="0"/>
        <v>0.33529411764705874</v>
      </c>
    </row>
    <row r="24" spans="1:4" x14ac:dyDescent="0.35">
      <c r="A24" t="s">
        <v>215</v>
      </c>
      <c r="B24">
        <v>7377.2</v>
      </c>
      <c r="C24">
        <v>6370</v>
      </c>
      <c r="D24" s="230">
        <f t="shared" si="0"/>
        <v>-0.13652876430081873</v>
      </c>
    </row>
    <row r="25" spans="1:4" x14ac:dyDescent="0.35">
      <c r="A25" t="s">
        <v>291</v>
      </c>
      <c r="B25">
        <v>926</v>
      </c>
      <c r="C25">
        <v>1032</v>
      </c>
      <c r="D25" s="230">
        <f t="shared" si="0"/>
        <v>0.11447084233261329</v>
      </c>
    </row>
    <row r="26" spans="1:4" x14ac:dyDescent="0.35">
      <c r="A26" t="s">
        <v>218</v>
      </c>
      <c r="B26">
        <v>29288</v>
      </c>
      <c r="C26">
        <v>40122</v>
      </c>
      <c r="D26" s="230">
        <f t="shared" si="0"/>
        <v>0.36991259218792671</v>
      </c>
    </row>
    <row r="27" spans="1:4" x14ac:dyDescent="0.35">
      <c r="A27" t="s">
        <v>220</v>
      </c>
      <c r="B27">
        <v>1951</v>
      </c>
      <c r="C27">
        <v>2233</v>
      </c>
      <c r="D27" s="230">
        <f t="shared" si="0"/>
        <v>0.14454126089185038</v>
      </c>
    </row>
    <row r="28" spans="1:4" x14ac:dyDescent="0.35">
      <c r="A28" t="s">
        <v>222</v>
      </c>
      <c r="B28">
        <v>15709</v>
      </c>
      <c r="C28">
        <v>16384</v>
      </c>
      <c r="D28" s="230">
        <f>(C28/B28)-1</f>
        <v>4.2968998663186708E-2</v>
      </c>
    </row>
    <row r="30" spans="1:4" x14ac:dyDescent="0.35">
      <c r="C30" t="s">
        <v>296</v>
      </c>
      <c r="D30" s="230">
        <f>COUNTIF(D3:D28,"&gt;0")/COUNTA(A3:A28)</f>
        <v>0.80769230769230771</v>
      </c>
    </row>
    <row r="31" spans="1:4" x14ac:dyDescent="0.35">
      <c r="C31" t="s">
        <v>297</v>
      </c>
      <c r="D31" s="230">
        <f>AVERAGE(D3:D28)</f>
        <v>0.34286261451288308</v>
      </c>
    </row>
  </sheetData>
  <mergeCells count="1">
    <mergeCell ref="B1:D1"/>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523AF8-D0C8-4627-BE8C-A2299A2D0165}">
  <dimension ref="A1:I32"/>
  <sheetViews>
    <sheetView topLeftCell="A23" workbookViewId="0">
      <selection activeCell="G27" sqref="G27"/>
    </sheetView>
  </sheetViews>
  <sheetFormatPr defaultRowHeight="14.5" x14ac:dyDescent="0.35"/>
  <cols>
    <col min="1" max="1" width="22.36328125" customWidth="1"/>
    <col min="7" max="7" width="9.81640625" bestFit="1" customWidth="1"/>
    <col min="8" max="8" width="11.81640625" bestFit="1" customWidth="1"/>
  </cols>
  <sheetData>
    <row r="1" spans="1:9" x14ac:dyDescent="0.35">
      <c r="B1" s="451" t="s">
        <v>306</v>
      </c>
      <c r="C1" s="451"/>
      <c r="D1" s="451"/>
    </row>
    <row r="2" spans="1:9" ht="43.5" x14ac:dyDescent="0.35">
      <c r="B2" s="407" t="s">
        <v>64</v>
      </c>
      <c r="C2" s="407" t="s">
        <v>234</v>
      </c>
      <c r="D2" s="392" t="s">
        <v>295</v>
      </c>
      <c r="G2" s="407" t="s">
        <v>64</v>
      </c>
      <c r="H2" s="407" t="s">
        <v>234</v>
      </c>
      <c r="I2" s="392" t="s">
        <v>295</v>
      </c>
    </row>
    <row r="3" spans="1:9" x14ac:dyDescent="0.35">
      <c r="A3" t="s">
        <v>0</v>
      </c>
      <c r="B3">
        <v>8773921.8900000006</v>
      </c>
      <c r="C3">
        <v>8235439.3899999997</v>
      </c>
      <c r="D3" s="230">
        <f>(C3/B3)-1</f>
        <v>-6.1373067455014807E-2</v>
      </c>
      <c r="F3" t="s">
        <v>300</v>
      </c>
      <c r="G3">
        <f>SUM(B3:B27)</f>
        <v>238228659.98940605</v>
      </c>
      <c r="H3">
        <f>SUM(C3:C27)</f>
        <v>284843127.05939996</v>
      </c>
      <c r="I3" s="230">
        <f>(H3/G3)-1</f>
        <v>0.19567111308969642</v>
      </c>
    </row>
    <row r="4" spans="1:9" x14ac:dyDescent="0.35">
      <c r="A4" t="s">
        <v>193</v>
      </c>
      <c r="B4">
        <v>5113429.7403999995</v>
      </c>
      <c r="C4">
        <v>4141613.91</v>
      </c>
      <c r="D4" s="230">
        <f t="shared" ref="D4:D27" si="0">(C4/B4)-1</f>
        <v>-0.19005166390024142</v>
      </c>
    </row>
    <row r="5" spans="1:9" x14ac:dyDescent="0.35">
      <c r="A5" t="s">
        <v>194</v>
      </c>
      <c r="B5">
        <v>2261103.06</v>
      </c>
      <c r="C5">
        <v>6287249.6399999997</v>
      </c>
      <c r="D5" s="230">
        <f t="shared" si="0"/>
        <v>1.7806117072788354</v>
      </c>
    </row>
    <row r="6" spans="1:9" x14ac:dyDescent="0.35">
      <c r="A6" t="s">
        <v>195</v>
      </c>
      <c r="B6">
        <v>3418888.4826679998</v>
      </c>
      <c r="C6">
        <v>4917808.45</v>
      </c>
      <c r="D6" s="230">
        <f t="shared" si="0"/>
        <v>0.43842318195833263</v>
      </c>
      <c r="E6" t="s">
        <v>307</v>
      </c>
    </row>
    <row r="7" spans="1:9" x14ac:dyDescent="0.35">
      <c r="A7" t="s">
        <v>197</v>
      </c>
      <c r="B7">
        <v>9778473.4900000002</v>
      </c>
      <c r="C7">
        <v>11647858.359999999</v>
      </c>
      <c r="D7" s="230">
        <f t="shared" si="0"/>
        <v>0.19117348652749677</v>
      </c>
    </row>
    <row r="8" spans="1:9" x14ac:dyDescent="0.35">
      <c r="A8" t="s">
        <v>198</v>
      </c>
      <c r="B8">
        <v>15150820.1494</v>
      </c>
      <c r="C8">
        <v>14892003.34</v>
      </c>
      <c r="D8" s="230">
        <f t="shared" si="0"/>
        <v>-1.7082693005912919E-2</v>
      </c>
    </row>
    <row r="9" spans="1:9" x14ac:dyDescent="0.35">
      <c r="A9" t="s">
        <v>199</v>
      </c>
      <c r="B9">
        <v>6572377.5700000003</v>
      </c>
      <c r="C9">
        <v>8643060.5399999991</v>
      </c>
      <c r="D9" s="230">
        <f t="shared" si="0"/>
        <v>0.31505843173888115</v>
      </c>
    </row>
    <row r="10" spans="1:9" x14ac:dyDescent="0.35">
      <c r="A10" t="s">
        <v>200</v>
      </c>
      <c r="B10">
        <v>3178442.4183999998</v>
      </c>
      <c r="C10">
        <v>4372711.34</v>
      </c>
      <c r="D10" s="230">
        <f t="shared" si="0"/>
        <v>0.37574030433472028</v>
      </c>
    </row>
    <row r="11" spans="1:9" x14ac:dyDescent="0.35">
      <c r="A11" t="s">
        <v>202</v>
      </c>
      <c r="B11">
        <v>6789618.04</v>
      </c>
      <c r="C11">
        <v>8466314.1600000001</v>
      </c>
      <c r="D11" s="230">
        <f t="shared" si="0"/>
        <v>0.24694999190263722</v>
      </c>
    </row>
    <row r="12" spans="1:9" x14ac:dyDescent="0.35">
      <c r="A12" t="s">
        <v>203</v>
      </c>
      <c r="B12">
        <v>17325708.107360002</v>
      </c>
      <c r="C12">
        <v>16365932.74</v>
      </c>
      <c r="D12" s="230">
        <f t="shared" si="0"/>
        <v>-5.5396025456084352E-2</v>
      </c>
    </row>
    <row r="13" spans="1:9" x14ac:dyDescent="0.35">
      <c r="A13" t="s">
        <v>258</v>
      </c>
      <c r="B13">
        <v>593870.68000000005</v>
      </c>
      <c r="C13">
        <v>1196535.3</v>
      </c>
      <c r="D13" s="230">
        <f t="shared" si="0"/>
        <v>1.0148078366152036</v>
      </c>
    </row>
    <row r="14" spans="1:9" x14ac:dyDescent="0.35">
      <c r="A14" t="s">
        <v>204</v>
      </c>
      <c r="B14">
        <v>13266052.414100001</v>
      </c>
      <c r="C14">
        <v>15007065.91</v>
      </c>
      <c r="D14" s="230">
        <f t="shared" si="0"/>
        <v>0.13123824944710316</v>
      </c>
      <c r="E14" t="s">
        <v>308</v>
      </c>
    </row>
    <row r="15" spans="1:9" x14ac:dyDescent="0.35">
      <c r="A15" t="s">
        <v>205</v>
      </c>
      <c r="B15">
        <v>5930070.8068000004</v>
      </c>
      <c r="C15">
        <v>7243514.3200000003</v>
      </c>
      <c r="D15" s="230">
        <f t="shared" si="0"/>
        <v>0.22148867289980356</v>
      </c>
      <c r="E15" t="s">
        <v>309</v>
      </c>
    </row>
    <row r="16" spans="1:9" x14ac:dyDescent="0.35">
      <c r="A16" t="s">
        <v>207</v>
      </c>
      <c r="B16">
        <v>19069830.034299999</v>
      </c>
      <c r="C16">
        <v>25739192.669399999</v>
      </c>
      <c r="D16" s="230">
        <f t="shared" si="0"/>
        <v>0.34973372196312891</v>
      </c>
    </row>
    <row r="17" spans="1:5" x14ac:dyDescent="0.35">
      <c r="A17" t="s">
        <v>208</v>
      </c>
      <c r="B17">
        <v>5206014.38</v>
      </c>
      <c r="C17">
        <v>5445902.7999999998</v>
      </c>
      <c r="D17" s="230">
        <f t="shared" si="0"/>
        <v>4.607909285106504E-2</v>
      </c>
    </row>
    <row r="18" spans="1:5" x14ac:dyDescent="0.35">
      <c r="A18" t="s">
        <v>209</v>
      </c>
      <c r="B18">
        <v>11989158.710000001</v>
      </c>
      <c r="C18">
        <v>9245078.4000000004</v>
      </c>
      <c r="D18" s="230">
        <f t="shared" si="0"/>
        <v>-0.22888013883002478</v>
      </c>
    </row>
    <row r="19" spans="1:5" x14ac:dyDescent="0.35">
      <c r="A19" t="s">
        <v>210</v>
      </c>
      <c r="B19">
        <v>1765502.9415</v>
      </c>
      <c r="C19">
        <v>3262942.48</v>
      </c>
      <c r="D19" s="230">
        <f t="shared" si="0"/>
        <v>0.84816598335868587</v>
      </c>
      <c r="E19" t="s">
        <v>308</v>
      </c>
    </row>
    <row r="20" spans="1:5" x14ac:dyDescent="0.35">
      <c r="A20" t="s">
        <v>211</v>
      </c>
      <c r="B20">
        <v>17513155.550000001</v>
      </c>
      <c r="C20">
        <v>20557564.969999999</v>
      </c>
      <c r="D20" s="230">
        <f t="shared" si="0"/>
        <v>0.17383557242486769</v>
      </c>
    </row>
    <row r="21" spans="1:5" x14ac:dyDescent="0.35">
      <c r="A21" t="s">
        <v>212</v>
      </c>
      <c r="B21">
        <v>31738806.847228002</v>
      </c>
      <c r="C21">
        <v>42650500.759999998</v>
      </c>
      <c r="D21" s="230">
        <f t="shared" si="0"/>
        <v>0.34379660096532572</v>
      </c>
      <c r="E21" t="s">
        <v>309</v>
      </c>
    </row>
    <row r="22" spans="1:5" x14ac:dyDescent="0.35">
      <c r="A22" t="s">
        <v>213</v>
      </c>
      <c r="B22">
        <v>1782949.5001999999</v>
      </c>
      <c r="C22">
        <v>1626761.33</v>
      </c>
      <c r="D22" s="230">
        <f t="shared" si="0"/>
        <v>-8.7601006188049446E-2</v>
      </c>
    </row>
    <row r="23" spans="1:5" x14ac:dyDescent="0.35">
      <c r="A23" t="s">
        <v>215</v>
      </c>
      <c r="B23">
        <v>10898084.957250001</v>
      </c>
      <c r="C23">
        <v>17766323.010000002</v>
      </c>
      <c r="D23" s="230">
        <f t="shared" si="0"/>
        <v>0.63022430818736397</v>
      </c>
      <c r="E23" t="s">
        <v>308</v>
      </c>
    </row>
    <row r="24" spans="1:5" x14ac:dyDescent="0.35">
      <c r="A24" t="s">
        <v>291</v>
      </c>
      <c r="B24">
        <v>1539425.6198</v>
      </c>
      <c r="C24">
        <v>1838892.31</v>
      </c>
      <c r="D24" s="230">
        <f t="shared" si="0"/>
        <v>0.19453144494172214</v>
      </c>
    </row>
    <row r="25" spans="1:5" x14ac:dyDescent="0.35">
      <c r="A25" t="s">
        <v>218</v>
      </c>
      <c r="B25">
        <v>6379548.6900000004</v>
      </c>
      <c r="C25">
        <v>13252483.32</v>
      </c>
      <c r="D25" s="230">
        <f t="shared" si="0"/>
        <v>1.0773386902389173</v>
      </c>
    </row>
    <row r="26" spans="1:5" x14ac:dyDescent="0.35">
      <c r="A26" t="s">
        <v>220</v>
      </c>
      <c r="B26">
        <v>4131970.11</v>
      </c>
      <c r="C26">
        <v>4964066.05</v>
      </c>
      <c r="D26" s="230">
        <f t="shared" si="0"/>
        <v>0.2013799514149921</v>
      </c>
    </row>
    <row r="27" spans="1:5" x14ac:dyDescent="0.35">
      <c r="A27" t="s">
        <v>222</v>
      </c>
      <c r="B27">
        <v>28061435.800000001</v>
      </c>
      <c r="C27">
        <v>27076311.559999999</v>
      </c>
      <c r="D27" s="230">
        <f t="shared" si="0"/>
        <v>-3.5105981284108134E-2</v>
      </c>
    </row>
    <row r="29" spans="1:5" x14ac:dyDescent="0.35">
      <c r="C29" t="s">
        <v>296</v>
      </c>
      <c r="D29" s="230">
        <f>COUNTIF(D3:D27,"&gt;0")/COUNTA(A3:A27)</f>
        <v>0.72</v>
      </c>
    </row>
    <row r="30" spans="1:5" x14ac:dyDescent="0.35">
      <c r="C30" t="s">
        <v>297</v>
      </c>
      <c r="D30" s="230">
        <f>AVERAGE(D2:D27)</f>
        <v>0.31620346611718581</v>
      </c>
    </row>
    <row r="32" spans="1:5" x14ac:dyDescent="0.35">
      <c r="A32" t="s">
        <v>310</v>
      </c>
    </row>
  </sheetData>
  <mergeCells count="1">
    <mergeCell ref="B1:D1"/>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7E3A2-8D17-4A5E-9F86-45A251A9DDED}">
  <sheetPr codeName="Sheet18"/>
  <dimension ref="A2:A34"/>
  <sheetViews>
    <sheetView topLeftCell="A9" workbookViewId="0">
      <selection activeCell="A16" sqref="A16"/>
    </sheetView>
  </sheetViews>
  <sheetFormatPr defaultRowHeight="14.5" x14ac:dyDescent="0.35"/>
  <sheetData>
    <row r="2" spans="1:1" ht="15" thickBot="1" x14ac:dyDescent="0.4">
      <c r="A2" t="s">
        <v>16</v>
      </c>
    </row>
    <row r="3" spans="1:1" x14ac:dyDescent="0.35">
      <c r="A3" s="11" t="s">
        <v>0</v>
      </c>
    </row>
    <row r="4" spans="1:1" x14ac:dyDescent="0.35">
      <c r="A4" s="12" t="s">
        <v>193</v>
      </c>
    </row>
    <row r="5" spans="1:1" x14ac:dyDescent="0.35">
      <c r="A5" s="12" t="s">
        <v>194</v>
      </c>
    </row>
    <row r="6" spans="1:1" x14ac:dyDescent="0.35">
      <c r="A6" s="12" t="s">
        <v>195</v>
      </c>
    </row>
    <row r="7" spans="1:1" x14ac:dyDescent="0.35">
      <c r="A7" s="12" t="s">
        <v>196</v>
      </c>
    </row>
    <row r="8" spans="1:1" x14ac:dyDescent="0.35">
      <c r="A8" s="12" t="s">
        <v>197</v>
      </c>
    </row>
    <row r="9" spans="1:1" x14ac:dyDescent="0.35">
      <c r="A9" s="12" t="s">
        <v>198</v>
      </c>
    </row>
    <row r="10" spans="1:1" x14ac:dyDescent="0.35">
      <c r="A10" s="12" t="s">
        <v>199</v>
      </c>
    </row>
    <row r="11" spans="1:1" x14ac:dyDescent="0.35">
      <c r="A11" s="12" t="s">
        <v>200</v>
      </c>
    </row>
    <row r="12" spans="1:1" x14ac:dyDescent="0.35">
      <c r="A12" s="12" t="s">
        <v>201</v>
      </c>
    </row>
    <row r="13" spans="1:1" x14ac:dyDescent="0.35">
      <c r="A13" s="12" t="s">
        <v>202</v>
      </c>
    </row>
    <row r="14" spans="1:1" x14ac:dyDescent="0.35">
      <c r="A14" s="12" t="s">
        <v>203</v>
      </c>
    </row>
    <row r="15" spans="1:1" x14ac:dyDescent="0.35">
      <c r="A15" s="12" t="s">
        <v>258</v>
      </c>
    </row>
    <row r="16" spans="1:1" x14ac:dyDescent="0.35">
      <c r="A16" s="12" t="s">
        <v>204</v>
      </c>
    </row>
    <row r="17" spans="1:1" x14ac:dyDescent="0.35">
      <c r="A17" s="12" t="s">
        <v>205</v>
      </c>
    </row>
    <row r="18" spans="1:1" x14ac:dyDescent="0.35">
      <c r="A18" s="12" t="s">
        <v>206</v>
      </c>
    </row>
    <row r="19" spans="1:1" x14ac:dyDescent="0.35">
      <c r="A19" s="12" t="s">
        <v>207</v>
      </c>
    </row>
    <row r="20" spans="1:1" x14ac:dyDescent="0.35">
      <c r="A20" s="12" t="s">
        <v>208</v>
      </c>
    </row>
    <row r="21" spans="1:1" x14ac:dyDescent="0.35">
      <c r="A21" s="12" t="s">
        <v>209</v>
      </c>
    </row>
    <row r="22" spans="1:1" x14ac:dyDescent="0.35">
      <c r="A22" s="12" t="s">
        <v>210</v>
      </c>
    </row>
    <row r="23" spans="1:1" x14ac:dyDescent="0.35">
      <c r="A23" s="12" t="s">
        <v>211</v>
      </c>
    </row>
    <row r="24" spans="1:1" x14ac:dyDescent="0.35">
      <c r="A24" s="12" t="s">
        <v>212</v>
      </c>
    </row>
    <row r="25" spans="1:1" x14ac:dyDescent="0.35">
      <c r="A25" s="12" t="s">
        <v>213</v>
      </c>
    </row>
    <row r="26" spans="1:1" x14ac:dyDescent="0.35">
      <c r="A26" s="12" t="s">
        <v>214</v>
      </c>
    </row>
    <row r="27" spans="1:1" x14ac:dyDescent="0.35">
      <c r="A27" s="12" t="s">
        <v>215</v>
      </c>
    </row>
    <row r="28" spans="1:1" x14ac:dyDescent="0.35">
      <c r="A28" s="12" t="s">
        <v>216</v>
      </c>
    </row>
    <row r="29" spans="1:1" x14ac:dyDescent="0.35">
      <c r="A29" s="12" t="s">
        <v>217</v>
      </c>
    </row>
    <row r="30" spans="1:1" x14ac:dyDescent="0.35">
      <c r="A30" s="12" t="s">
        <v>218</v>
      </c>
    </row>
    <row r="31" spans="1:1" x14ac:dyDescent="0.35">
      <c r="A31" s="12" t="s">
        <v>219</v>
      </c>
    </row>
    <row r="32" spans="1:1" x14ac:dyDescent="0.35">
      <c r="A32" s="12" t="s">
        <v>220</v>
      </c>
    </row>
    <row r="33" spans="1:1" x14ac:dyDescent="0.35">
      <c r="A33" s="12" t="s">
        <v>221</v>
      </c>
    </row>
    <row r="34" spans="1:1" x14ac:dyDescent="0.35">
      <c r="A34" s="12" t="s">
        <v>222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D8B37618F89864ABE738DE1DBF7EE19" ma:contentTypeVersion="15" ma:contentTypeDescription="Create a new document." ma:contentTypeScope="" ma:versionID="544fc0faac4f1ab3a6c26781b1f13cef">
  <xsd:schema xmlns:xsd="http://www.w3.org/2001/XMLSchema" xmlns:xs="http://www.w3.org/2001/XMLSchema" xmlns:p="http://schemas.microsoft.com/office/2006/metadata/properties" xmlns:ns2="1543e12e-b41e-4b3f-8a83-41e12152c6a2" xmlns:ns3="4ea622ab-6d0b-4c8a-8736-27bd26b1fd54" targetNamespace="http://schemas.microsoft.com/office/2006/metadata/properties" ma:root="true" ma:fieldsID="ff67cd2b3b81d0a696fca98406585371" ns2:_="" ns3:_="">
    <xsd:import namespace="1543e12e-b41e-4b3f-8a83-41e12152c6a2"/>
    <xsd:import namespace="4ea622ab-6d0b-4c8a-8736-27bd26b1fd5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43e12e-b41e-4b3f-8a83-41e12152c6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ea622ab-6d0b-4c8a-8736-27bd26b1fd5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8D2059E-A2B6-488A-81AC-F8614C49A7D9}">
  <ds:schemaRefs>
    <ds:schemaRef ds:uri="http://schemas.microsoft.com/sharepoint/v3/contenttype/forms"/>
  </ds:schemaRefs>
</ds:datastoreItem>
</file>

<file path=customXml/itemProps2.xml><?xml version="1.0" encoding="utf-8"?>
<ds:datastoreItem xmlns:ds="http://schemas.openxmlformats.org/officeDocument/2006/customXml" ds:itemID="{FB14D4B4-584A-463F-81BE-282D37031341}">
  <ds:schemaRefs>
    <ds:schemaRef ds:uri="http://schemas.openxmlformats.org/package/2006/metadata/core-properties"/>
    <ds:schemaRef ds:uri="http://www.w3.org/XML/1998/namespace"/>
    <ds:schemaRef ds:uri="http://purl.org/dc/elements/1.1/"/>
    <ds:schemaRef ds:uri="http://schemas.microsoft.com/office/2006/metadata/properties"/>
    <ds:schemaRef ds:uri="http://purl.org/dc/terms/"/>
    <ds:schemaRef ds:uri="http://schemas.microsoft.com/office/2006/documentManagement/types"/>
    <ds:schemaRef ds:uri="http://schemas.microsoft.com/office/infopath/2007/PartnerControls"/>
    <ds:schemaRef ds:uri="4ea622ab-6d0b-4c8a-8736-27bd26b1fd54"/>
    <ds:schemaRef ds:uri="1543e12e-b41e-4b3f-8a83-41e12152c6a2"/>
    <ds:schemaRef ds:uri="http://purl.org/dc/dcmitype/"/>
  </ds:schemaRefs>
</ds:datastoreItem>
</file>

<file path=customXml/itemProps3.xml><?xml version="1.0" encoding="utf-8"?>
<ds:datastoreItem xmlns:ds="http://schemas.openxmlformats.org/officeDocument/2006/customXml" ds:itemID="{B7C6C192-8143-40A7-9A31-41C810D4CE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43e12e-b41e-4b3f-8a83-41e12152c6a2"/>
    <ds:schemaRef ds:uri="4ea622ab-6d0b-4c8a-8736-27bd26b1fd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Contents</vt:lpstr>
      <vt:lpstr>Notes &amp; Caveats</vt:lpstr>
      <vt:lpstr>Services</vt:lpstr>
      <vt:lpstr>Demographics</vt:lpstr>
      <vt:lpstr>Sex Chart</vt:lpstr>
      <vt:lpstr>Age Chart</vt:lpstr>
      <vt:lpstr>Ethnicity Chart</vt:lpstr>
      <vt:lpstr>Income Chart</vt:lpstr>
      <vt:lpstr>Household Composition Chart</vt:lpstr>
      <vt:lpstr>Debt</vt:lpstr>
      <vt:lpstr>Debt Clients Chart</vt:lpstr>
      <vt:lpstr>Debt Owed Chart</vt:lpstr>
      <vt:lpstr>Debt Type Chart</vt:lpstr>
      <vt:lpstr>Funding</vt:lpstr>
      <vt:lpstr>Deflators</vt:lpstr>
      <vt:lpstr>Funding Chart</vt:lpstr>
      <vt:lpstr>Volume</vt:lpstr>
      <vt:lpstr>Clients Chart</vt:lpstr>
      <vt:lpstr>Contact Channel Chart</vt:lpstr>
      <vt:lpstr>Financial Gain</vt:lpstr>
      <vt:lpstr>Financial Gain Chart</vt:lpstr>
      <vt:lpstr>Local Authority Only</vt:lpstr>
      <vt:lpstr>Demographics excluding NR</vt:lpstr>
      <vt:lpstr>LA Only Chart</vt:lpstr>
      <vt:lpstr>Chart Data</vt:lpstr>
      <vt:lpstr>Funding Calcs</vt:lpstr>
      <vt:lpstr>Clients Calcs</vt:lpstr>
      <vt:lpstr>Financial Gain Calcs</vt:lpstr>
      <vt:lpstr>Lookup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Connachan, Cara</dc:creator>
  <cp:keywords/>
  <dc:description/>
  <cp:lastModifiedBy>Cara Connachan</cp:lastModifiedBy>
  <cp:revision/>
  <dcterms:created xsi:type="dcterms:W3CDTF">2020-09-18T12:05:11Z</dcterms:created>
  <dcterms:modified xsi:type="dcterms:W3CDTF">2024-02-12T14:40:21Z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0x0101008D8B37618F89864ABE738DE1DBF7EE19</vt:lpwstr>
  </property>
</Properties>
</file>